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28860" yWindow="580" windowWidth="29160" windowHeight="19700" activeTab="4"/>
  </bookViews>
  <sheets>
    <sheet name="MUD" sheetId="1" r:id="rId1"/>
    <sheet name="SAND" sheetId="2" r:id="rId2"/>
    <sheet name="FInal Total Dried Solids" sheetId="4" r:id="rId3"/>
    <sheet name="FInal Total Fixed Dried Solids" sheetId="5" r:id="rId4"/>
    <sheet name="FinalTotalVolatileDriedSolids" sheetId="6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6" l="1"/>
  <c r="H6" i="6"/>
  <c r="H7" i="6"/>
  <c r="H8" i="6"/>
  <c r="H9" i="6"/>
  <c r="H10" i="6"/>
  <c r="H11" i="6"/>
  <c r="H12" i="6"/>
  <c r="H13" i="6"/>
  <c r="H14" i="6"/>
  <c r="H15" i="6"/>
  <c r="H16" i="6"/>
  <c r="G6" i="6"/>
  <c r="G7" i="6"/>
  <c r="G8" i="6"/>
  <c r="G9" i="6"/>
  <c r="G10" i="6"/>
  <c r="G11" i="6"/>
  <c r="G12" i="6"/>
  <c r="G13" i="6"/>
  <c r="G14" i="6"/>
  <c r="G15" i="6"/>
  <c r="G16" i="6"/>
  <c r="G17" i="6"/>
  <c r="F17" i="6"/>
  <c r="F6" i="6"/>
  <c r="F7" i="6"/>
  <c r="F8" i="6"/>
  <c r="F9" i="6"/>
  <c r="F10" i="6"/>
  <c r="F11" i="6"/>
  <c r="F12" i="6"/>
  <c r="F13" i="6"/>
  <c r="F14" i="6"/>
  <c r="F15" i="6"/>
  <c r="F16" i="6"/>
  <c r="H5" i="6"/>
  <c r="G5" i="6"/>
  <c r="F5" i="6"/>
  <c r="E6" i="6"/>
  <c r="E7" i="6"/>
  <c r="E8" i="6"/>
  <c r="E9" i="6"/>
  <c r="E10" i="6"/>
  <c r="E11" i="6"/>
  <c r="E12" i="6"/>
  <c r="E13" i="6"/>
  <c r="E14" i="6"/>
  <c r="E15" i="6"/>
  <c r="E16" i="6"/>
  <c r="E17" i="6"/>
  <c r="E5" i="6"/>
  <c r="D6" i="6"/>
  <c r="D7" i="6"/>
  <c r="D8" i="6"/>
  <c r="D9" i="6"/>
  <c r="D10" i="6"/>
  <c r="D11" i="6"/>
  <c r="D12" i="6"/>
  <c r="D13" i="6"/>
  <c r="D14" i="6"/>
  <c r="D15" i="6"/>
  <c r="D16" i="6"/>
  <c r="D17" i="6"/>
  <c r="D5" i="6"/>
  <c r="C6" i="6"/>
  <c r="C7" i="6"/>
  <c r="C8" i="6"/>
  <c r="C9" i="6"/>
  <c r="C10" i="6"/>
  <c r="C11" i="6"/>
  <c r="C12" i="6"/>
  <c r="C13" i="6"/>
  <c r="C14" i="6"/>
  <c r="C15" i="6"/>
  <c r="C16" i="6"/>
  <c r="C17" i="6"/>
  <c r="C5" i="6"/>
  <c r="B6" i="6"/>
  <c r="B7" i="6"/>
  <c r="B8" i="6"/>
  <c r="B9" i="6"/>
  <c r="B10" i="6"/>
  <c r="B11" i="6"/>
  <c r="B12" i="6"/>
  <c r="B13" i="6"/>
  <c r="B14" i="6"/>
  <c r="B15" i="6"/>
  <c r="B16" i="6"/>
  <c r="B17" i="6"/>
  <c r="B5" i="6"/>
  <c r="S17" i="6"/>
  <c r="R17" i="6"/>
  <c r="Q17" i="6"/>
  <c r="O17" i="6"/>
  <c r="N17" i="6"/>
  <c r="M17" i="6"/>
  <c r="L17" i="6"/>
  <c r="K17" i="6"/>
  <c r="I17" i="6"/>
  <c r="S16" i="6"/>
  <c r="R16" i="6"/>
  <c r="Q16" i="6"/>
  <c r="P16" i="6"/>
  <c r="O16" i="6"/>
  <c r="N16" i="6"/>
  <c r="M16" i="6"/>
  <c r="L16" i="6"/>
  <c r="K16" i="6"/>
  <c r="J16" i="6"/>
  <c r="I16" i="6"/>
  <c r="S15" i="6"/>
  <c r="R15" i="6"/>
  <c r="Q15" i="6"/>
  <c r="P15" i="6"/>
  <c r="O15" i="6"/>
  <c r="N15" i="6"/>
  <c r="M15" i="6"/>
  <c r="L15" i="6"/>
  <c r="K15" i="6"/>
  <c r="J15" i="6"/>
  <c r="I15" i="6"/>
  <c r="S14" i="6"/>
  <c r="R14" i="6"/>
  <c r="Q14" i="6"/>
  <c r="P14" i="6"/>
  <c r="O14" i="6"/>
  <c r="N14" i="6"/>
  <c r="M14" i="6"/>
  <c r="L14" i="6"/>
  <c r="K14" i="6"/>
  <c r="J14" i="6"/>
  <c r="I14" i="6"/>
  <c r="S13" i="6"/>
  <c r="R13" i="6"/>
  <c r="Q13" i="6"/>
  <c r="P13" i="6"/>
  <c r="O13" i="6"/>
  <c r="N13" i="6"/>
  <c r="M13" i="6"/>
  <c r="L13" i="6"/>
  <c r="K13" i="6"/>
  <c r="J13" i="6"/>
  <c r="I13" i="6"/>
  <c r="S12" i="6"/>
  <c r="R12" i="6"/>
  <c r="Q12" i="6"/>
  <c r="P12" i="6"/>
  <c r="O12" i="6"/>
  <c r="N12" i="6"/>
  <c r="M12" i="6"/>
  <c r="L12" i="6"/>
  <c r="K12" i="6"/>
  <c r="J12" i="6"/>
  <c r="I12" i="6"/>
  <c r="S11" i="6"/>
  <c r="R11" i="6"/>
  <c r="Q11" i="6"/>
  <c r="P11" i="6"/>
  <c r="O11" i="6"/>
  <c r="N11" i="6"/>
  <c r="M11" i="6"/>
  <c r="L11" i="6"/>
  <c r="K11" i="6"/>
  <c r="J11" i="6"/>
  <c r="I11" i="6"/>
  <c r="S10" i="6"/>
  <c r="R10" i="6"/>
  <c r="Q10" i="6"/>
  <c r="P10" i="6"/>
  <c r="O10" i="6"/>
  <c r="N10" i="6"/>
  <c r="M10" i="6"/>
  <c r="L10" i="6"/>
  <c r="K10" i="6"/>
  <c r="J10" i="6"/>
  <c r="I10" i="6"/>
  <c r="S9" i="6"/>
  <c r="R9" i="6"/>
  <c r="Q9" i="6"/>
  <c r="P9" i="6"/>
  <c r="O9" i="6"/>
  <c r="N9" i="6"/>
  <c r="M9" i="6"/>
  <c r="L9" i="6"/>
  <c r="K9" i="6"/>
  <c r="J9" i="6"/>
  <c r="I9" i="6"/>
  <c r="S8" i="6"/>
  <c r="R8" i="6"/>
  <c r="Q8" i="6"/>
  <c r="P8" i="6"/>
  <c r="O8" i="6"/>
  <c r="N8" i="6"/>
  <c r="M8" i="6"/>
  <c r="L8" i="6"/>
  <c r="K8" i="6"/>
  <c r="J8" i="6"/>
  <c r="I8" i="6"/>
  <c r="S7" i="6"/>
  <c r="R7" i="6"/>
  <c r="Q7" i="6"/>
  <c r="P7" i="6"/>
  <c r="O7" i="6"/>
  <c r="N7" i="6"/>
  <c r="M7" i="6"/>
  <c r="L7" i="6"/>
  <c r="K7" i="6"/>
  <c r="J7" i="6"/>
  <c r="I7" i="6"/>
  <c r="S6" i="6"/>
  <c r="R6" i="6"/>
  <c r="Q6" i="6"/>
  <c r="P6" i="6"/>
  <c r="O6" i="6"/>
  <c r="N6" i="6"/>
  <c r="M6" i="6"/>
  <c r="L6" i="6"/>
  <c r="K6" i="6"/>
  <c r="J6" i="6"/>
  <c r="I6" i="6"/>
  <c r="S5" i="6"/>
  <c r="R5" i="6"/>
  <c r="Q5" i="6"/>
  <c r="P5" i="6"/>
  <c r="O5" i="6"/>
  <c r="N5" i="6"/>
  <c r="M5" i="6"/>
  <c r="L5" i="6"/>
  <c r="K5" i="6"/>
  <c r="J5" i="6"/>
  <c r="I5" i="6"/>
  <c r="S6" i="5"/>
  <c r="S7" i="5"/>
  <c r="S8" i="5"/>
  <c r="S9" i="5"/>
  <c r="S10" i="5"/>
  <c r="S11" i="5"/>
  <c r="S12" i="5"/>
  <c r="S13" i="5"/>
  <c r="S14" i="5"/>
  <c r="S15" i="5"/>
  <c r="S16" i="5"/>
  <c r="S17" i="5"/>
  <c r="R6" i="5"/>
  <c r="R7" i="5"/>
  <c r="R8" i="5"/>
  <c r="R9" i="5"/>
  <c r="R10" i="5"/>
  <c r="R11" i="5"/>
  <c r="R12" i="5"/>
  <c r="R13" i="5"/>
  <c r="R14" i="5"/>
  <c r="R15" i="5"/>
  <c r="R16" i="5"/>
  <c r="R17" i="5"/>
  <c r="Q6" i="5"/>
  <c r="Q7" i="5"/>
  <c r="Q8" i="5"/>
  <c r="Q9" i="5"/>
  <c r="Q10" i="5"/>
  <c r="Q11" i="5"/>
  <c r="Q12" i="5"/>
  <c r="Q13" i="5"/>
  <c r="Q14" i="5"/>
  <c r="Q15" i="5"/>
  <c r="Q16" i="5"/>
  <c r="Q17" i="5"/>
  <c r="P6" i="5"/>
  <c r="P7" i="5"/>
  <c r="P8" i="5"/>
  <c r="P9" i="5"/>
  <c r="P10" i="5"/>
  <c r="P11" i="5"/>
  <c r="P12" i="5"/>
  <c r="P13" i="5"/>
  <c r="P14" i="5"/>
  <c r="P15" i="5"/>
  <c r="P16" i="5"/>
  <c r="P17" i="5"/>
  <c r="O6" i="5"/>
  <c r="O7" i="5"/>
  <c r="O8" i="5"/>
  <c r="O9" i="5"/>
  <c r="O10" i="5"/>
  <c r="O11" i="5"/>
  <c r="O12" i="5"/>
  <c r="O13" i="5"/>
  <c r="O14" i="5"/>
  <c r="O15" i="5"/>
  <c r="O16" i="5"/>
  <c r="O17" i="5"/>
  <c r="S5" i="5"/>
  <c r="R5" i="5"/>
  <c r="Q5" i="5"/>
  <c r="P5" i="5"/>
  <c r="O5" i="5"/>
  <c r="N6" i="5"/>
  <c r="N7" i="5"/>
  <c r="N8" i="5"/>
  <c r="N9" i="5"/>
  <c r="N10" i="5"/>
  <c r="N11" i="5"/>
  <c r="N12" i="5"/>
  <c r="N13" i="5"/>
  <c r="N14" i="5"/>
  <c r="N15" i="5"/>
  <c r="N16" i="5"/>
  <c r="N17" i="5"/>
  <c r="N5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F17" i="5"/>
  <c r="H17" i="5"/>
  <c r="M17" i="5"/>
  <c r="L17" i="5"/>
  <c r="K17" i="5"/>
  <c r="J17" i="5"/>
  <c r="I17" i="5"/>
  <c r="G17" i="5"/>
  <c r="F16" i="5"/>
  <c r="H16" i="5"/>
  <c r="M16" i="5"/>
  <c r="L16" i="5"/>
  <c r="K16" i="5"/>
  <c r="J16" i="5"/>
  <c r="I16" i="5"/>
  <c r="G16" i="5"/>
  <c r="F15" i="5"/>
  <c r="H15" i="5"/>
  <c r="M15" i="5"/>
  <c r="L15" i="5"/>
  <c r="K15" i="5"/>
  <c r="J15" i="5"/>
  <c r="I15" i="5"/>
  <c r="G15" i="5"/>
  <c r="F14" i="5"/>
  <c r="H14" i="5"/>
  <c r="M14" i="5"/>
  <c r="L14" i="5"/>
  <c r="K14" i="5"/>
  <c r="J14" i="5"/>
  <c r="I14" i="5"/>
  <c r="G14" i="5"/>
  <c r="F13" i="5"/>
  <c r="H13" i="5"/>
  <c r="M13" i="5"/>
  <c r="L13" i="5"/>
  <c r="K13" i="5"/>
  <c r="J13" i="5"/>
  <c r="I13" i="5"/>
  <c r="G13" i="5"/>
  <c r="F12" i="5"/>
  <c r="H12" i="5"/>
  <c r="M12" i="5"/>
  <c r="L12" i="5"/>
  <c r="K12" i="5"/>
  <c r="J12" i="5"/>
  <c r="I12" i="5"/>
  <c r="G12" i="5"/>
  <c r="F11" i="5"/>
  <c r="H11" i="5"/>
  <c r="M11" i="5"/>
  <c r="L11" i="5"/>
  <c r="K11" i="5"/>
  <c r="J11" i="5"/>
  <c r="I11" i="5"/>
  <c r="G11" i="5"/>
  <c r="F10" i="5"/>
  <c r="H10" i="5"/>
  <c r="M10" i="5"/>
  <c r="L10" i="5"/>
  <c r="K10" i="5"/>
  <c r="J10" i="5"/>
  <c r="I10" i="5"/>
  <c r="G10" i="5"/>
  <c r="F9" i="5"/>
  <c r="H9" i="5"/>
  <c r="M9" i="5"/>
  <c r="L9" i="5"/>
  <c r="K9" i="5"/>
  <c r="J9" i="5"/>
  <c r="I9" i="5"/>
  <c r="G9" i="5"/>
  <c r="F8" i="5"/>
  <c r="H8" i="5"/>
  <c r="M8" i="5"/>
  <c r="L8" i="5"/>
  <c r="K8" i="5"/>
  <c r="J8" i="5"/>
  <c r="I8" i="5"/>
  <c r="G8" i="5"/>
  <c r="F7" i="5"/>
  <c r="H7" i="5"/>
  <c r="M7" i="5"/>
  <c r="L7" i="5"/>
  <c r="K7" i="5"/>
  <c r="J7" i="5"/>
  <c r="I7" i="5"/>
  <c r="G7" i="5"/>
  <c r="F6" i="5"/>
  <c r="H6" i="5"/>
  <c r="M6" i="5"/>
  <c r="L6" i="5"/>
  <c r="K6" i="5"/>
  <c r="J6" i="5"/>
  <c r="I6" i="5"/>
  <c r="G6" i="5"/>
  <c r="F5" i="5"/>
  <c r="H5" i="5"/>
  <c r="M5" i="5"/>
  <c r="L5" i="5"/>
  <c r="K5" i="5"/>
  <c r="J5" i="5"/>
  <c r="I5" i="5"/>
  <c r="G5" i="5"/>
  <c r="H6" i="4"/>
  <c r="H7" i="4"/>
  <c r="H8" i="4"/>
  <c r="H9" i="4"/>
  <c r="H10" i="4"/>
  <c r="H11" i="4"/>
  <c r="H12" i="4"/>
  <c r="H13" i="4"/>
  <c r="H14" i="4"/>
  <c r="H15" i="4"/>
  <c r="H16" i="4"/>
  <c r="H17" i="4"/>
  <c r="G6" i="4"/>
  <c r="G7" i="4"/>
  <c r="G8" i="4"/>
  <c r="G9" i="4"/>
  <c r="G10" i="4"/>
  <c r="G11" i="4"/>
  <c r="G12" i="4"/>
  <c r="G13" i="4"/>
  <c r="G14" i="4"/>
  <c r="G15" i="4"/>
  <c r="G16" i="4"/>
  <c r="G17" i="4"/>
  <c r="F6" i="4"/>
  <c r="F7" i="4"/>
  <c r="F8" i="4"/>
  <c r="F9" i="4"/>
  <c r="F10" i="4"/>
  <c r="F11" i="4"/>
  <c r="F12" i="4"/>
  <c r="F13" i="4"/>
  <c r="F14" i="4"/>
  <c r="F15" i="4"/>
  <c r="F16" i="4"/>
  <c r="F17" i="4"/>
  <c r="H5" i="4"/>
  <c r="G5" i="4"/>
  <c r="F5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M17" i="4"/>
  <c r="L17" i="4"/>
  <c r="K17" i="4"/>
  <c r="J17" i="4"/>
  <c r="I17" i="4"/>
  <c r="M16" i="4"/>
  <c r="L16" i="4"/>
  <c r="K16" i="4"/>
  <c r="J16" i="4"/>
  <c r="I16" i="4"/>
  <c r="M15" i="4"/>
  <c r="L15" i="4"/>
  <c r="K15" i="4"/>
  <c r="J15" i="4"/>
  <c r="I15" i="4"/>
  <c r="M14" i="4"/>
  <c r="L14" i="4"/>
  <c r="K14" i="4"/>
  <c r="J14" i="4"/>
  <c r="I14" i="4"/>
  <c r="M13" i="4"/>
  <c r="L13" i="4"/>
  <c r="K13" i="4"/>
  <c r="J13" i="4"/>
  <c r="I13" i="4"/>
  <c r="M12" i="4"/>
  <c r="L12" i="4"/>
  <c r="K12" i="4"/>
  <c r="J12" i="4"/>
  <c r="I12" i="4"/>
  <c r="M11" i="4"/>
  <c r="L11" i="4"/>
  <c r="K11" i="4"/>
  <c r="J11" i="4"/>
  <c r="I11" i="4"/>
  <c r="M10" i="4"/>
  <c r="L10" i="4"/>
  <c r="K10" i="4"/>
  <c r="J10" i="4"/>
  <c r="I10" i="4"/>
  <c r="M9" i="4"/>
  <c r="L9" i="4"/>
  <c r="K9" i="4"/>
  <c r="J9" i="4"/>
  <c r="I9" i="4"/>
  <c r="M8" i="4"/>
  <c r="L8" i="4"/>
  <c r="K8" i="4"/>
  <c r="J8" i="4"/>
  <c r="I8" i="4"/>
  <c r="M7" i="4"/>
  <c r="L7" i="4"/>
  <c r="K7" i="4"/>
  <c r="J7" i="4"/>
  <c r="I7" i="4"/>
  <c r="M6" i="4"/>
  <c r="L6" i="4"/>
  <c r="K6" i="4"/>
  <c r="J6" i="4"/>
  <c r="I6" i="4"/>
  <c r="M5" i="4"/>
  <c r="L5" i="4"/>
  <c r="K5" i="4"/>
  <c r="J5" i="4"/>
  <c r="I5" i="4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4" i="2"/>
  <c r="R4" i="2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S5" i="1"/>
  <c r="R5" i="1"/>
  <c r="Q8" i="1"/>
  <c r="I8" i="1"/>
  <c r="Q7" i="1"/>
  <c r="I7" i="1"/>
  <c r="P6" i="2"/>
  <c r="H6" i="2"/>
  <c r="P7" i="2"/>
  <c r="H7" i="2"/>
  <c r="Q10" i="1"/>
  <c r="I10" i="1"/>
  <c r="Q9" i="1"/>
  <c r="I9" i="1"/>
  <c r="P8" i="2"/>
  <c r="H8" i="2"/>
  <c r="P9" i="2"/>
  <c r="H9" i="2"/>
  <c r="Q12" i="1"/>
  <c r="I12" i="1"/>
  <c r="Q11" i="1"/>
  <c r="I11" i="1"/>
  <c r="P10" i="2"/>
  <c r="H10" i="2"/>
  <c r="P11" i="2"/>
  <c r="H11" i="2"/>
  <c r="Q14" i="1"/>
  <c r="I14" i="1"/>
  <c r="Q13" i="1"/>
  <c r="I13" i="1"/>
  <c r="P12" i="2"/>
  <c r="H12" i="2"/>
  <c r="P13" i="2"/>
  <c r="H13" i="2"/>
  <c r="Q16" i="1"/>
  <c r="I16" i="1"/>
  <c r="Q15" i="1"/>
  <c r="I15" i="1"/>
  <c r="P14" i="2"/>
  <c r="H14" i="2"/>
  <c r="P15" i="2"/>
  <c r="H15" i="2"/>
  <c r="Q18" i="1"/>
  <c r="I18" i="1"/>
  <c r="Q17" i="1"/>
  <c r="I17" i="1"/>
  <c r="P16" i="2"/>
  <c r="H16" i="2"/>
  <c r="P17" i="2"/>
  <c r="H17" i="2"/>
  <c r="Q20" i="1"/>
  <c r="I20" i="1"/>
  <c r="Q19" i="1"/>
  <c r="I19" i="1"/>
  <c r="P18" i="2"/>
  <c r="H18" i="2"/>
  <c r="P19" i="2"/>
  <c r="H19" i="2"/>
  <c r="Q22" i="1"/>
  <c r="I22" i="1"/>
  <c r="Q21" i="1"/>
  <c r="I21" i="1"/>
  <c r="P20" i="2"/>
  <c r="H20" i="2"/>
  <c r="P21" i="2"/>
  <c r="H21" i="2"/>
  <c r="Q24" i="1"/>
  <c r="I24" i="1"/>
  <c r="Q23" i="1"/>
  <c r="I23" i="1"/>
  <c r="P22" i="2"/>
  <c r="H22" i="2"/>
  <c r="P23" i="2"/>
  <c r="H23" i="2"/>
  <c r="Q26" i="1"/>
  <c r="I26" i="1"/>
  <c r="Q25" i="1"/>
  <c r="I25" i="1"/>
  <c r="P24" i="2"/>
  <c r="H24" i="2"/>
  <c r="P25" i="2"/>
  <c r="H25" i="2"/>
  <c r="Q28" i="1"/>
  <c r="I28" i="1"/>
  <c r="Q27" i="1"/>
  <c r="I27" i="1"/>
  <c r="P26" i="2"/>
  <c r="H26" i="2"/>
  <c r="P27" i="2"/>
  <c r="H27" i="2"/>
  <c r="Q30" i="1"/>
  <c r="I30" i="1"/>
  <c r="Q29" i="1"/>
  <c r="I29" i="1"/>
  <c r="P28" i="2"/>
  <c r="H28" i="2"/>
  <c r="P29" i="2"/>
  <c r="H29" i="2"/>
  <c r="P4" i="2"/>
  <c r="H4" i="2"/>
  <c r="Q5" i="1"/>
  <c r="I5" i="1"/>
  <c r="Q6" i="1"/>
  <c r="I6" i="1"/>
  <c r="P5" i="2"/>
  <c r="H5" i="2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5" i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4" i="2"/>
  <c r="K23" i="2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5" i="1"/>
  <c r="K11" i="2"/>
  <c r="K8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5" i="1"/>
  <c r="K7" i="2"/>
  <c r="K15" i="2"/>
  <c r="K6" i="2"/>
  <c r="K5" i="2"/>
  <c r="K9" i="2"/>
  <c r="K4" i="2"/>
  <c r="K10" i="2"/>
  <c r="K12" i="2"/>
  <c r="K13" i="2"/>
  <c r="K14" i="2"/>
  <c r="K16" i="2"/>
  <c r="K17" i="2"/>
  <c r="K18" i="2"/>
  <c r="K19" i="2"/>
  <c r="K20" i="2"/>
  <c r="K21" i="2"/>
  <c r="K22" i="2"/>
  <c r="K24" i="2"/>
  <c r="K25" i="2"/>
  <c r="K26" i="2"/>
  <c r="K27" i="2"/>
  <c r="K28" i="2"/>
  <c r="K29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5" i="1"/>
  <c r="G29" i="2"/>
  <c r="G28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</calcChain>
</file>

<file path=xl/sharedStrings.xml><?xml version="1.0" encoding="utf-8"?>
<sst xmlns="http://schemas.openxmlformats.org/spreadsheetml/2006/main" count="212" uniqueCount="97">
  <si>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</si>
  <si>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</si>
  <si>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</si>
  <si>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</si>
  <si>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</si>
  <si>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</si>
  <si>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</si>
  <si>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</si>
  <si>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</si>
  <si>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>a</t>
  </si>
  <si>
    <t xml:space="preserve">Weight 1 </t>
  </si>
  <si>
    <t xml:space="preserve">Weight 2 </t>
  </si>
  <si>
    <t>AVG WT</t>
  </si>
  <si>
    <t>diff</t>
  </si>
  <si>
    <t>Weight 1 (g)</t>
  </si>
  <si>
    <t>Diff</t>
  </si>
  <si>
    <t>mud weight-calgon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</si>
  <si>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</si>
  <si>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</si>
  <si>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</si>
  <si>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</si>
  <si>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</si>
  <si>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</si>
  <si>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</si>
  <si>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</si>
  <si>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</si>
  <si>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</si>
  <si>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</si>
  <si>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Sand Weight</t>
  </si>
  <si>
    <t>4 phi</t>
  </si>
  <si>
    <t>8phi</t>
  </si>
  <si>
    <t>%clay</t>
  </si>
  <si>
    <t>%silt</t>
  </si>
  <si>
    <t>g</t>
  </si>
  <si>
    <t>%sand (850)</t>
  </si>
  <si>
    <t>%sand (63)</t>
  </si>
  <si>
    <t>sand (850)</t>
  </si>
  <si>
    <t>sand (63)</t>
  </si>
  <si>
    <t>850 or 63</t>
  </si>
  <si>
    <t>4914_0-1</t>
  </si>
  <si>
    <t>4_4914_0-1</t>
  </si>
  <si>
    <t>8_4914_0-1</t>
  </si>
  <si>
    <t>4_4914_1-2</t>
  </si>
  <si>
    <t>8_4914_1-2</t>
  </si>
  <si>
    <t>4_4914_2-3</t>
  </si>
  <si>
    <t>8_4914_2-3</t>
  </si>
  <si>
    <t>4_4914_3-4</t>
  </si>
  <si>
    <t>8_4914_3-4</t>
  </si>
  <si>
    <t>4_4914_4-5</t>
  </si>
  <si>
    <t>8_4914_4-5</t>
  </si>
  <si>
    <t>4_4914_5-6</t>
  </si>
  <si>
    <t>8_4914_5-6</t>
  </si>
  <si>
    <t>4_4914_6-7</t>
  </si>
  <si>
    <t>8_4914_6-7</t>
  </si>
  <si>
    <t>4_4914_7-8</t>
  </si>
  <si>
    <t>8_4914_7-8</t>
  </si>
  <si>
    <t>4_4914_8-9</t>
  </si>
  <si>
    <t>4_4914_9-10</t>
  </si>
  <si>
    <t>8_4914_8-9</t>
  </si>
  <si>
    <t>8_4914_9-10</t>
  </si>
  <si>
    <t>4_4914_10-12</t>
  </si>
  <si>
    <t>4_4914_12-14</t>
  </si>
  <si>
    <t>8_4914_12-14</t>
  </si>
  <si>
    <t>4_4914_14-16</t>
  </si>
  <si>
    <t>8_4914_14-16</t>
  </si>
  <si>
    <t>4914_1-2</t>
  </si>
  <si>
    <t>4914_2-3</t>
  </si>
  <si>
    <t>4914_3-4</t>
  </si>
  <si>
    <t>4914_4-5</t>
  </si>
  <si>
    <t>4914_5-6</t>
  </si>
  <si>
    <t>4914_6-7</t>
  </si>
  <si>
    <t>4914_7-8</t>
  </si>
  <si>
    <t>4914_8-9</t>
  </si>
  <si>
    <t>4914_9-10</t>
  </si>
  <si>
    <t>4914_10-12</t>
  </si>
  <si>
    <t>4914_12-14</t>
  </si>
  <si>
    <t>4914_14-16</t>
  </si>
  <si>
    <t>8_4914_10-12</t>
  </si>
  <si>
    <t>Weight 2 (g)</t>
  </si>
  <si>
    <t>TFDS (g)</t>
  </si>
  <si>
    <t>TDS (g)</t>
  </si>
  <si>
    <r>
      <t>(mw-0.0103)</t>
    </r>
    <r>
      <rPr>
        <b/>
        <sz val="10"/>
        <rFont val="Verdana"/>
        <family val="2"/>
      </rPr>
      <t>*50</t>
    </r>
  </si>
  <si>
    <t>Distrubed (no pellets)</t>
  </si>
  <si>
    <t xml:space="preserve">TOTAL DRY SOLIDS </t>
  </si>
  <si>
    <t>PERCENT OF TOTAL  DRY  SOLIDS</t>
  </si>
  <si>
    <t>Total Mud</t>
  </si>
  <si>
    <t>Total Sand (63)</t>
  </si>
  <si>
    <t>Total (TDS)</t>
  </si>
  <si>
    <t>% Mud</t>
  </si>
  <si>
    <t xml:space="preserve">TOTAL FIXED DRY SOLIDS </t>
  </si>
  <si>
    <t>PERCENT OF TOTAL FIXED  DRY  SOLIDS</t>
  </si>
  <si>
    <t>Total (TDFS)</t>
  </si>
  <si>
    <t>%TDFS</t>
  </si>
  <si>
    <t>PERCENT OF TOTAL VOLATILE  DRY  SOLIDS</t>
  </si>
  <si>
    <t>Total (TDVS)</t>
  </si>
  <si>
    <t>%TVFS</t>
  </si>
  <si>
    <t>Assume 0, too small to detect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</si>
</sst>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Verdana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rgb="FF000000"/>
      <name val="Verdana"/>
    </font>
    <font>
      <sz val="11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3" fillId="0" borderId="2" xfId="1" applyFont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/>
    <xf numFmtId="164" fontId="0" fillId="0" borderId="2" xfId="0" applyNumberFormat="1" applyBorder="1"/>
    <xf numFmtId="164" fontId="0" fillId="0" borderId="1" xfId="0" applyNumberFormat="1" applyBorder="1"/>
    <xf numFmtId="0" fontId="3" fillId="0" borderId="0" xfId="0" applyFont="1" applyFill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3" fillId="0" borderId="4" xfId="1" applyNumberFormat="1" applyFont="1" applyBorder="1"/>
    <xf numFmtId="0" fontId="1" fillId="0" borderId="0" xfId="0" applyFont="1"/>
    <xf numFmtId="0" fontId="9" fillId="0" borderId="2" xfId="0" applyFont="1" applyBorder="1"/>
    <xf numFmtId="0" fontId="9" fillId="0" borderId="0" xfId="0" applyFont="1" applyBorder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/>
    <xf numFmtId="0" fontId="10" fillId="0" borderId="0" xfId="0" applyFont="1" applyBorder="1"/>
    <xf numFmtId="0" fontId="3" fillId="0" borderId="1" xfId="0" applyFont="1" applyBorder="1"/>
    <xf numFmtId="0" fontId="3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/>
    <xf numFmtId="0" fontId="12" fillId="0" borderId="0" xfId="0" applyFont="1" applyBorder="1"/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2" xfId="0" applyFont="1" applyBorder="1"/>
    <xf numFmtId="0" fontId="13" fillId="0" borderId="0" xfId="0" applyFont="1"/>
  </cellXfs>
  <cellStyles count="1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31</xdr:row>
      <xdr:rowOff>85725</xdr:rowOff>
    </xdr:from>
    <xdr:to>
      <xdr:col>3</xdr:col>
      <xdr:colOff>190500</xdr:colOff>
      <xdr:row>36</xdr:row>
      <xdr:rowOff>28575</xdr:rowOff>
    </xdr:to>
    <xdr:sp macro="" textlink="">
      <xdr:nvSpPr>
        <xdr:cNvPr id="2" name="TextBox 1"/>
        <xdr:cNvSpPr txBox="1"/>
      </xdr:nvSpPr>
      <xdr:spPr>
        <a:xfrm>
          <a:off x="581025" y="5991225"/>
          <a:ext cx="1952625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LOST SOME SAND FROM BEAKER 137, SAMPLE 4914_8-9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activeCell="Q3" sqref="E1:Q1048576"/>
    </sheetView>
  </sheetViews>
  <sheetFormatPr baseColWidth="10" defaultColWidth="8.83203125" defaultRowHeight="14" x14ac:dyDescent="0"/>
  <cols>
    <col min="1" max="1" width="11.5" customWidth="1"/>
    <col min="2" max="2" width="12" customWidth="1"/>
    <col min="3" max="3" width="9.1640625" customWidth="1"/>
    <col min="4" max="4" width="12.6640625" bestFit="1" customWidth="1"/>
    <col min="5" max="5" width="9.33203125" hidden="1" customWidth="1"/>
    <col min="6" max="6" width="9.1640625" style="20" hidden="1" customWidth="1"/>
    <col min="7" max="8" width="9.1640625" hidden="1" customWidth="1"/>
    <col min="9" max="9" width="9.1640625" style="21" hidden="1" customWidth="1"/>
    <col min="10" max="12" width="9.1640625" hidden="1" customWidth="1"/>
    <col min="13" max="13" width="9.1640625" style="21" hidden="1" customWidth="1"/>
    <col min="14" max="15" width="11.83203125" hidden="1" customWidth="1"/>
    <col min="16" max="16" width="9.1640625" hidden="1" customWidth="1"/>
    <col min="17" max="17" width="9.1640625" style="21" hidden="1" customWidth="1"/>
    <col min="18" max="18" width="21.6640625" customWidth="1"/>
    <col min="19" max="19" width="8.83203125" style="21"/>
  </cols>
  <sheetData>
    <row r="1" spans="1:19">
      <c r="A1" s="1"/>
      <c r="B1" s="1"/>
      <c r="C1" s="1"/>
      <c r="D1" s="2"/>
      <c r="E1" s="1"/>
      <c r="F1" s="8"/>
      <c r="G1" s="1"/>
      <c r="H1" s="1"/>
      <c r="I1" s="12"/>
      <c r="J1" s="39" t="s">
        <v>0</v>
      </c>
      <c r="K1" s="37"/>
      <c r="L1" s="37"/>
      <c r="M1" s="38"/>
      <c r="N1" s="37" t="s">
        <v>1</v>
      </c>
      <c r="O1" s="37"/>
      <c r="P1" s="37"/>
      <c r="Q1" s="38"/>
      <c r="R1" s="14" t="s">
        <v>80</v>
      </c>
      <c r="S1" s="13" t="s">
        <v>79</v>
      </c>
    </row>
    <row r="2" spans="1:19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40" t="s">
        <v>7</v>
      </c>
      <c r="G2" s="41"/>
      <c r="H2" s="41"/>
      <c r="I2" s="41"/>
      <c r="J2" s="42" t="s">
        <v>8</v>
      </c>
      <c r="K2" s="35"/>
      <c r="L2" s="35"/>
      <c r="M2" s="36"/>
      <c r="N2" s="35" t="s">
        <v>8</v>
      </c>
      <c r="O2" s="35"/>
      <c r="P2" s="35"/>
      <c r="Q2" s="36"/>
      <c r="R2" s="14" t="s">
        <v>9</v>
      </c>
      <c r="S2" s="13"/>
    </row>
    <row r="3" spans="1:19">
      <c r="A3" s="1"/>
      <c r="B3" s="4"/>
      <c r="C3" s="3"/>
      <c r="D3" s="6"/>
      <c r="E3" s="3"/>
      <c r="F3" s="9" t="s">
        <v>10</v>
      </c>
      <c r="G3" s="5" t="s">
        <v>11</v>
      </c>
      <c r="H3" s="5" t="s">
        <v>15</v>
      </c>
      <c r="I3" s="10" t="s">
        <v>12</v>
      </c>
      <c r="J3" s="5" t="s">
        <v>10</v>
      </c>
      <c r="K3" s="5" t="s">
        <v>11</v>
      </c>
      <c r="L3" s="5" t="s">
        <v>13</v>
      </c>
      <c r="M3" s="10" t="s">
        <v>12</v>
      </c>
      <c r="N3" s="5" t="s">
        <v>14</v>
      </c>
      <c r="O3" s="5" t="s">
        <v>78</v>
      </c>
      <c r="P3" s="5" t="s">
        <v>15</v>
      </c>
      <c r="Q3" s="11" t="s">
        <v>12</v>
      </c>
      <c r="R3" s="14" t="s">
        <v>16</v>
      </c>
      <c r="S3" s="13"/>
    </row>
    <row r="4" spans="1:19">
      <c r="A4" s="15"/>
      <c r="B4" s="15"/>
      <c r="C4" s="15"/>
      <c r="D4" s="15"/>
      <c r="E4" s="15"/>
      <c r="F4" s="16" t="s">
        <v>17</v>
      </c>
      <c r="G4" s="17" t="s">
        <v>17</v>
      </c>
      <c r="H4" s="17" t="s">
        <v>17</v>
      </c>
      <c r="I4" s="18" t="s">
        <v>17</v>
      </c>
      <c r="J4" s="17" t="s">
        <v>17</v>
      </c>
      <c r="K4" s="17" t="s">
        <v>17</v>
      </c>
      <c r="L4" s="17" t="s">
        <v>17</v>
      </c>
      <c r="M4" s="18" t="s">
        <v>17</v>
      </c>
      <c r="N4" s="17" t="s">
        <v>17</v>
      </c>
      <c r="O4" s="17" t="s">
        <v>17</v>
      </c>
      <c r="P4" s="17" t="s">
        <v>17</v>
      </c>
      <c r="Q4" s="18" t="s">
        <v>17</v>
      </c>
      <c r="R4" s="45" t="s">
        <v>81</v>
      </c>
      <c r="S4" s="19"/>
    </row>
    <row r="5" spans="1:19">
      <c r="A5">
        <v>1</v>
      </c>
      <c r="B5">
        <v>4914</v>
      </c>
      <c r="C5">
        <v>4</v>
      </c>
      <c r="D5" t="s">
        <v>40</v>
      </c>
      <c r="E5">
        <v>20</v>
      </c>
      <c r="F5" s="20">
        <v>0.96789999999999998</v>
      </c>
      <c r="G5" s="29">
        <v>0.96799999999999997</v>
      </c>
      <c r="H5">
        <f>F5-G5</f>
        <v>-9.9999999999988987E-5</v>
      </c>
      <c r="I5" s="32">
        <f>(F5+G5)/2</f>
        <v>0.96794999999999998</v>
      </c>
      <c r="J5" s="31">
        <v>1.0479000000000001</v>
      </c>
      <c r="K5" s="31">
        <v>1.0479000000000001</v>
      </c>
      <c r="L5" s="31">
        <f>J5-K5</f>
        <v>0</v>
      </c>
      <c r="M5" s="32">
        <f>AVERAGE(J5,K5)</f>
        <v>1.0479000000000001</v>
      </c>
      <c r="N5" s="31">
        <v>1.0407</v>
      </c>
      <c r="O5" s="31">
        <v>1.0410999999999999</v>
      </c>
      <c r="P5" s="31">
        <f>N5-O5</f>
        <v>-3.9999999999995595E-4</v>
      </c>
      <c r="Q5" s="32">
        <f>(N5+O5)/2</f>
        <v>1.0408999999999999</v>
      </c>
      <c r="R5" s="31">
        <f>((M5-I5)-0.0103)*50</f>
        <v>3.4825000000000035</v>
      </c>
      <c r="S5" s="31">
        <f>((Q5-I5)-0.0103)*50</f>
        <v>3.1324999999999976</v>
      </c>
    </row>
    <row r="6" spans="1:19">
      <c r="B6">
        <v>4914</v>
      </c>
      <c r="C6">
        <v>8</v>
      </c>
      <c r="D6" t="s">
        <v>41</v>
      </c>
      <c r="E6">
        <v>20</v>
      </c>
      <c r="F6" s="20">
        <v>0.999</v>
      </c>
      <c r="G6" s="29">
        <v>0.99909999999999999</v>
      </c>
      <c r="H6">
        <f t="shared" ref="H6:H30" si="0">F6-G6</f>
        <v>-9.9999999999988987E-5</v>
      </c>
      <c r="I6" s="32">
        <f t="shared" ref="I6:I30" si="1">(F6+G6)/2</f>
        <v>0.99904999999999999</v>
      </c>
      <c r="J6" s="31">
        <v>1.0463</v>
      </c>
      <c r="K6" s="31">
        <v>1.0462</v>
      </c>
      <c r="L6" s="31">
        <f t="shared" ref="L6:L30" si="2">J6-K6</f>
        <v>9.9999999999988987E-5</v>
      </c>
      <c r="M6" s="32">
        <f t="shared" ref="M6:M30" si="3">AVERAGE(J6,K6)</f>
        <v>1.0462500000000001</v>
      </c>
      <c r="N6" s="31">
        <v>1.0402</v>
      </c>
      <c r="O6" s="31">
        <v>1.0403</v>
      </c>
      <c r="P6" s="31">
        <f t="shared" ref="P6:P30" si="4">N6-O6</f>
        <v>-9.9999999999988987E-5</v>
      </c>
      <c r="Q6" s="32">
        <f t="shared" ref="Q6:Q30" si="5">(N6+O6)/2</f>
        <v>1.0402499999999999</v>
      </c>
      <c r="R6" s="31">
        <f t="shared" ref="R6:R30" si="6">((M6-I6)-0.0103)*50</f>
        <v>1.8450000000000064</v>
      </c>
      <c r="S6" s="31">
        <f t="shared" ref="S6:S30" si="7">((Q6-I6)-0.0103)*50</f>
        <v>1.5449999999999953</v>
      </c>
    </row>
    <row r="7" spans="1:19">
      <c r="A7">
        <v>2</v>
      </c>
      <c r="B7">
        <v>4914</v>
      </c>
      <c r="C7">
        <v>4</v>
      </c>
      <c r="D7" t="s">
        <v>42</v>
      </c>
      <c r="E7">
        <v>20</v>
      </c>
      <c r="F7" s="20">
        <v>1.0181</v>
      </c>
      <c r="G7" s="29">
        <v>1.018</v>
      </c>
      <c r="H7">
        <f t="shared" si="0"/>
        <v>9.9999999999988987E-5</v>
      </c>
      <c r="I7" s="32">
        <f t="shared" si="1"/>
        <v>1.0180500000000001</v>
      </c>
      <c r="J7" s="31">
        <v>1.1006</v>
      </c>
      <c r="K7" s="31">
        <v>1.1005</v>
      </c>
      <c r="L7" s="31">
        <f t="shared" si="2"/>
        <v>9.9999999999988987E-5</v>
      </c>
      <c r="M7" s="32">
        <f t="shared" si="3"/>
        <v>1.1005500000000001</v>
      </c>
      <c r="N7" s="31">
        <v>1.0880000000000001</v>
      </c>
      <c r="O7" s="31">
        <v>1.0882000000000001</v>
      </c>
      <c r="P7" s="31">
        <f t="shared" si="4"/>
        <v>-1.9999999999997797E-4</v>
      </c>
      <c r="Q7" s="32">
        <f t="shared" si="5"/>
        <v>1.0881000000000001</v>
      </c>
      <c r="R7" s="31">
        <f t="shared" si="6"/>
        <v>3.6100000000000008</v>
      </c>
      <c r="S7" s="31">
        <f t="shared" si="7"/>
        <v>2.9874999999999972</v>
      </c>
    </row>
    <row r="8" spans="1:19">
      <c r="B8">
        <v>4914</v>
      </c>
      <c r="C8">
        <v>8</v>
      </c>
      <c r="D8" t="s">
        <v>43</v>
      </c>
      <c r="E8">
        <v>20</v>
      </c>
      <c r="F8" s="20">
        <v>0.99480000000000002</v>
      </c>
      <c r="G8" s="29">
        <v>0.995</v>
      </c>
      <c r="H8">
        <f t="shared" si="0"/>
        <v>-1.9999999999997797E-4</v>
      </c>
      <c r="I8" s="32">
        <f t="shared" si="1"/>
        <v>0.99490000000000001</v>
      </c>
      <c r="J8" s="31">
        <v>1.0455000000000001</v>
      </c>
      <c r="K8" s="31">
        <v>1.0455000000000001</v>
      </c>
      <c r="L8" s="31">
        <f t="shared" si="2"/>
        <v>0</v>
      </c>
      <c r="M8" s="32">
        <f t="shared" si="3"/>
        <v>1.0455000000000001</v>
      </c>
      <c r="N8" s="31">
        <v>1.0387999999999999</v>
      </c>
      <c r="O8" s="31">
        <v>1.0391999999999999</v>
      </c>
      <c r="P8" s="31">
        <f t="shared" si="4"/>
        <v>-3.9999999999995595E-4</v>
      </c>
      <c r="Q8" s="32">
        <f t="shared" si="5"/>
        <v>1.0389999999999999</v>
      </c>
      <c r="R8" s="31">
        <f t="shared" si="6"/>
        <v>2.0150000000000041</v>
      </c>
      <c r="S8" s="31">
        <f t="shared" si="7"/>
        <v>1.6899999999999957</v>
      </c>
    </row>
    <row r="9" spans="1:19">
      <c r="A9">
        <v>3</v>
      </c>
      <c r="B9">
        <v>4914</v>
      </c>
      <c r="C9">
        <v>4</v>
      </c>
      <c r="D9" t="s">
        <v>44</v>
      </c>
      <c r="E9">
        <v>20</v>
      </c>
      <c r="F9" s="20">
        <v>0.99560000000000004</v>
      </c>
      <c r="G9" s="29">
        <v>0.99560000000000004</v>
      </c>
      <c r="H9">
        <f t="shared" si="0"/>
        <v>0</v>
      </c>
      <c r="I9" s="32">
        <f t="shared" si="1"/>
        <v>0.99560000000000004</v>
      </c>
      <c r="J9" s="31">
        <v>1.1025</v>
      </c>
      <c r="K9" s="31">
        <v>1.1021000000000001</v>
      </c>
      <c r="L9" s="31">
        <f t="shared" si="2"/>
        <v>3.9999999999995595E-4</v>
      </c>
      <c r="M9" s="32">
        <f t="shared" si="3"/>
        <v>1.1023000000000001</v>
      </c>
      <c r="N9" s="31">
        <v>1.0928</v>
      </c>
      <c r="O9" s="31">
        <v>1.0931</v>
      </c>
      <c r="P9" s="31">
        <f t="shared" si="4"/>
        <v>-2.9999999999996696E-4</v>
      </c>
      <c r="Q9" s="32">
        <f t="shared" si="5"/>
        <v>1.0929500000000001</v>
      </c>
      <c r="R9" s="31">
        <f t="shared" si="6"/>
        <v>4.82</v>
      </c>
      <c r="S9" s="31">
        <f t="shared" si="7"/>
        <v>4.3525000000000018</v>
      </c>
    </row>
    <row r="10" spans="1:19">
      <c r="B10">
        <v>4914</v>
      </c>
      <c r="C10">
        <v>8</v>
      </c>
      <c r="D10" t="s">
        <v>45</v>
      </c>
      <c r="E10">
        <v>20</v>
      </c>
      <c r="F10" s="20">
        <v>1.0135000000000001</v>
      </c>
      <c r="G10" s="29">
        <v>1.0129999999999999</v>
      </c>
      <c r="H10">
        <f t="shared" si="0"/>
        <v>5.0000000000016698E-4</v>
      </c>
      <c r="I10" s="32">
        <f t="shared" si="1"/>
        <v>1.01325</v>
      </c>
      <c r="J10" s="31">
        <v>1.0754999999999999</v>
      </c>
      <c r="K10" s="31">
        <v>1.0757000000000001</v>
      </c>
      <c r="L10" s="31">
        <f t="shared" si="2"/>
        <v>-2.0000000000020002E-4</v>
      </c>
      <c r="M10" s="32">
        <f t="shared" si="3"/>
        <v>1.0756000000000001</v>
      </c>
      <c r="N10" s="31">
        <v>1.0671999999999999</v>
      </c>
      <c r="O10" s="31">
        <v>1.0673999999999999</v>
      </c>
      <c r="P10" s="31">
        <f t="shared" si="4"/>
        <v>-1.9999999999997797E-4</v>
      </c>
      <c r="Q10" s="32">
        <f t="shared" si="5"/>
        <v>1.0672999999999999</v>
      </c>
      <c r="R10" s="31">
        <f t="shared" si="6"/>
        <v>2.6025000000000063</v>
      </c>
      <c r="S10" s="31">
        <f t="shared" si="7"/>
        <v>2.1874999999999964</v>
      </c>
    </row>
    <row r="11" spans="1:19">
      <c r="A11">
        <v>4</v>
      </c>
      <c r="B11">
        <v>4914</v>
      </c>
      <c r="C11">
        <v>4</v>
      </c>
      <c r="D11" t="s">
        <v>46</v>
      </c>
      <c r="E11">
        <v>20</v>
      </c>
      <c r="F11" s="20">
        <v>1.0183</v>
      </c>
      <c r="G11" s="29">
        <v>1.0183</v>
      </c>
      <c r="H11">
        <f t="shared" si="0"/>
        <v>0</v>
      </c>
      <c r="I11" s="32">
        <f t="shared" si="1"/>
        <v>1.0183</v>
      </c>
      <c r="J11" s="30">
        <v>1.1113999999999999</v>
      </c>
      <c r="K11" s="31">
        <v>1.111</v>
      </c>
      <c r="L11" s="31">
        <f t="shared" si="2"/>
        <v>3.9999999999995595E-4</v>
      </c>
      <c r="M11" s="32">
        <f t="shared" si="3"/>
        <v>1.1112</v>
      </c>
      <c r="N11" s="31">
        <v>1.103</v>
      </c>
      <c r="O11" s="31">
        <v>1.1029</v>
      </c>
      <c r="P11" s="31">
        <f t="shared" si="4"/>
        <v>9.9999999999988987E-5</v>
      </c>
      <c r="Q11" s="32">
        <f t="shared" si="5"/>
        <v>1.1029499999999999</v>
      </c>
      <c r="R11" s="31">
        <f t="shared" si="6"/>
        <v>4.129999999999999</v>
      </c>
      <c r="S11" s="31">
        <f t="shared" si="7"/>
        <v>3.7174999999999945</v>
      </c>
    </row>
    <row r="12" spans="1:19">
      <c r="B12">
        <v>4914</v>
      </c>
      <c r="C12">
        <v>8</v>
      </c>
      <c r="D12" t="s">
        <v>47</v>
      </c>
      <c r="E12">
        <v>20</v>
      </c>
      <c r="F12" s="20">
        <v>1.0014000000000001</v>
      </c>
      <c r="G12" s="29">
        <v>1.0012000000000001</v>
      </c>
      <c r="H12">
        <f t="shared" si="0"/>
        <v>1.9999999999997797E-4</v>
      </c>
      <c r="I12" s="32">
        <f t="shared" si="1"/>
        <v>1.0013000000000001</v>
      </c>
      <c r="J12" s="30">
        <v>1.0563</v>
      </c>
      <c r="K12" s="31">
        <v>1.056</v>
      </c>
      <c r="L12" s="31">
        <f t="shared" si="2"/>
        <v>2.9999999999996696E-4</v>
      </c>
      <c r="M12" s="32">
        <f t="shared" si="3"/>
        <v>1.0561500000000001</v>
      </c>
      <c r="N12" s="31">
        <v>1.0490999999999999</v>
      </c>
      <c r="O12" s="31">
        <v>1.0488999999999999</v>
      </c>
      <c r="P12" s="31">
        <f t="shared" si="4"/>
        <v>1.9999999999997797E-4</v>
      </c>
      <c r="Q12" s="32">
        <f t="shared" si="5"/>
        <v>1.0489999999999999</v>
      </c>
      <c r="R12" s="31">
        <f t="shared" si="6"/>
        <v>2.2275000000000031</v>
      </c>
      <c r="S12" s="31">
        <f t="shared" si="7"/>
        <v>1.8699999999999926</v>
      </c>
    </row>
    <row r="13" spans="1:19">
      <c r="A13">
        <v>5</v>
      </c>
      <c r="B13">
        <v>4914</v>
      </c>
      <c r="C13">
        <v>4</v>
      </c>
      <c r="D13" t="s">
        <v>48</v>
      </c>
      <c r="E13">
        <v>20</v>
      </c>
      <c r="F13" s="20">
        <v>1.0165999999999999</v>
      </c>
      <c r="G13" s="29">
        <v>1.0162</v>
      </c>
      <c r="H13">
        <f t="shared" si="0"/>
        <v>3.9999999999995595E-4</v>
      </c>
      <c r="I13" s="32">
        <f t="shared" si="1"/>
        <v>1.0164</v>
      </c>
      <c r="J13" s="30">
        <v>1.1080000000000001</v>
      </c>
      <c r="K13" s="31">
        <v>1.1082000000000001</v>
      </c>
      <c r="L13" s="31">
        <f t="shared" si="2"/>
        <v>-1.9999999999997797E-4</v>
      </c>
      <c r="M13" s="32">
        <f t="shared" si="3"/>
        <v>1.1081000000000001</v>
      </c>
      <c r="N13" s="31">
        <v>1.1000000000000001</v>
      </c>
      <c r="O13" s="31">
        <v>1.0998000000000001</v>
      </c>
      <c r="P13" s="31">
        <f t="shared" si="4"/>
        <v>1.9999999999997797E-4</v>
      </c>
      <c r="Q13" s="32">
        <f t="shared" si="5"/>
        <v>1.0999000000000001</v>
      </c>
      <c r="R13" s="31">
        <f t="shared" si="6"/>
        <v>4.0700000000000056</v>
      </c>
      <c r="S13" s="31">
        <f t="shared" si="7"/>
        <v>3.6600000000000064</v>
      </c>
    </row>
    <row r="14" spans="1:19">
      <c r="B14">
        <v>4914</v>
      </c>
      <c r="C14">
        <v>8</v>
      </c>
      <c r="D14" t="s">
        <v>49</v>
      </c>
      <c r="E14">
        <v>20</v>
      </c>
      <c r="F14" s="20">
        <v>0.99270000000000003</v>
      </c>
      <c r="G14" s="29">
        <v>0.99309999999999998</v>
      </c>
      <c r="H14">
        <f t="shared" si="0"/>
        <v>-3.9999999999995595E-4</v>
      </c>
      <c r="I14" s="32">
        <f t="shared" si="1"/>
        <v>0.9929</v>
      </c>
      <c r="J14" s="30">
        <v>1.0477000000000001</v>
      </c>
      <c r="K14" s="31">
        <v>1.0475000000000001</v>
      </c>
      <c r="L14" s="31">
        <f t="shared" si="2"/>
        <v>1.9999999999997797E-4</v>
      </c>
      <c r="M14" s="32">
        <f t="shared" si="3"/>
        <v>1.0476000000000001</v>
      </c>
      <c r="N14" s="31">
        <v>1.0403</v>
      </c>
      <c r="O14" s="31">
        <v>1.0405</v>
      </c>
      <c r="P14" s="31">
        <f t="shared" si="4"/>
        <v>-1.9999999999997797E-4</v>
      </c>
      <c r="Q14" s="32">
        <f t="shared" si="5"/>
        <v>1.0404</v>
      </c>
      <c r="R14" s="31">
        <f t="shared" si="6"/>
        <v>2.2200000000000037</v>
      </c>
      <c r="S14" s="31">
        <f t="shared" si="7"/>
        <v>1.8599999999999992</v>
      </c>
    </row>
    <row r="15" spans="1:19">
      <c r="A15">
        <v>6</v>
      </c>
      <c r="B15">
        <v>4914</v>
      </c>
      <c r="C15">
        <v>4</v>
      </c>
      <c r="D15" t="s">
        <v>50</v>
      </c>
      <c r="E15">
        <v>20</v>
      </c>
      <c r="F15" s="20">
        <v>1.0077</v>
      </c>
      <c r="G15" s="29">
        <v>1.0078</v>
      </c>
      <c r="H15">
        <f t="shared" si="0"/>
        <v>-9.9999999999988987E-5</v>
      </c>
      <c r="I15" s="32">
        <f t="shared" si="1"/>
        <v>1.0077500000000001</v>
      </c>
      <c r="J15" s="30">
        <v>1.0988</v>
      </c>
      <c r="K15" s="31">
        <v>1.0984</v>
      </c>
      <c r="L15" s="31">
        <f t="shared" si="2"/>
        <v>3.9999999999995595E-4</v>
      </c>
      <c r="M15" s="32">
        <f t="shared" si="3"/>
        <v>1.0986</v>
      </c>
      <c r="N15" s="31">
        <v>1.091</v>
      </c>
      <c r="O15" s="31">
        <v>1.0911</v>
      </c>
      <c r="P15" s="31">
        <f t="shared" si="4"/>
        <v>-9.9999999999988987E-5</v>
      </c>
      <c r="Q15" s="32">
        <f t="shared" si="5"/>
        <v>1.0910500000000001</v>
      </c>
      <c r="R15" s="31">
        <f t="shared" si="6"/>
        <v>4.0274999999999936</v>
      </c>
      <c r="S15" s="31">
        <f t="shared" si="7"/>
        <v>3.6499999999999964</v>
      </c>
    </row>
    <row r="16" spans="1:19">
      <c r="B16">
        <v>4914</v>
      </c>
      <c r="C16">
        <v>8</v>
      </c>
      <c r="D16" t="s">
        <v>51</v>
      </c>
      <c r="E16">
        <v>20</v>
      </c>
      <c r="F16" s="20">
        <v>1.0154000000000001</v>
      </c>
      <c r="G16" s="29">
        <v>1.0152000000000001</v>
      </c>
      <c r="H16">
        <f t="shared" si="0"/>
        <v>1.9999999999997797E-4</v>
      </c>
      <c r="I16" s="32">
        <f t="shared" si="1"/>
        <v>1.0153000000000001</v>
      </c>
      <c r="J16" s="30">
        <v>1.071</v>
      </c>
      <c r="K16" s="31">
        <v>1.0708</v>
      </c>
      <c r="L16" s="31">
        <f t="shared" si="2"/>
        <v>1.9999999999997797E-4</v>
      </c>
      <c r="M16" s="32">
        <f t="shared" si="3"/>
        <v>1.0709</v>
      </c>
      <c r="N16" s="31">
        <v>1.0639000000000001</v>
      </c>
      <c r="O16" s="31">
        <v>1.0637000000000001</v>
      </c>
      <c r="P16" s="31">
        <f t="shared" si="4"/>
        <v>1.9999999999997797E-4</v>
      </c>
      <c r="Q16" s="32">
        <f t="shared" si="5"/>
        <v>1.0638000000000001</v>
      </c>
      <c r="R16" s="31">
        <f t="shared" si="6"/>
        <v>2.2649999999999935</v>
      </c>
      <c r="S16" s="31">
        <f t="shared" si="7"/>
        <v>1.9099999999999993</v>
      </c>
    </row>
    <row r="17" spans="1:19">
      <c r="A17">
        <v>7</v>
      </c>
      <c r="B17">
        <v>4914</v>
      </c>
      <c r="C17">
        <v>4</v>
      </c>
      <c r="D17" t="s">
        <v>52</v>
      </c>
      <c r="E17">
        <v>20</v>
      </c>
      <c r="F17" s="20">
        <v>1.0129999999999999</v>
      </c>
      <c r="G17" s="29">
        <v>1.0126999999999999</v>
      </c>
      <c r="H17">
        <f t="shared" si="0"/>
        <v>2.9999999999996696E-4</v>
      </c>
      <c r="I17" s="32">
        <f t="shared" si="1"/>
        <v>1.0128499999999998</v>
      </c>
      <c r="J17" s="30">
        <v>1.1076999999999999</v>
      </c>
      <c r="K17" s="31">
        <v>1.1079000000000001</v>
      </c>
      <c r="L17" s="31">
        <f t="shared" si="2"/>
        <v>-2.0000000000020002E-4</v>
      </c>
      <c r="M17" s="32">
        <f t="shared" si="3"/>
        <v>1.1078000000000001</v>
      </c>
      <c r="N17" s="31">
        <v>1.0992</v>
      </c>
      <c r="O17" s="31">
        <v>1.0992999999999999</v>
      </c>
      <c r="P17" s="31">
        <f t="shared" si="4"/>
        <v>-9.9999999999988987E-5</v>
      </c>
      <c r="Q17" s="32">
        <f t="shared" si="5"/>
        <v>1.0992500000000001</v>
      </c>
      <c r="R17" s="31">
        <f t="shared" si="6"/>
        <v>4.232500000000015</v>
      </c>
      <c r="S17" s="31">
        <f t="shared" si="7"/>
        <v>3.8050000000000126</v>
      </c>
    </row>
    <row r="18" spans="1:19">
      <c r="B18">
        <v>4914</v>
      </c>
      <c r="C18">
        <v>8</v>
      </c>
      <c r="D18" t="s">
        <v>53</v>
      </c>
      <c r="E18">
        <v>20</v>
      </c>
      <c r="F18" s="20">
        <v>0.99439999999999995</v>
      </c>
      <c r="G18" s="29">
        <v>0.99450000000000005</v>
      </c>
      <c r="H18">
        <f t="shared" si="0"/>
        <v>-1.0000000000010001E-4</v>
      </c>
      <c r="I18" s="32">
        <f t="shared" si="1"/>
        <v>0.99445000000000006</v>
      </c>
      <c r="J18" s="30">
        <v>1.0510999999999999</v>
      </c>
      <c r="K18" s="31">
        <v>1.0507</v>
      </c>
      <c r="L18" s="31">
        <f t="shared" si="2"/>
        <v>3.9999999999995595E-4</v>
      </c>
      <c r="M18" s="32">
        <f t="shared" si="3"/>
        <v>1.0508999999999999</v>
      </c>
      <c r="N18" s="31">
        <v>1.0432999999999999</v>
      </c>
      <c r="O18" s="31">
        <v>1.0436000000000001</v>
      </c>
      <c r="P18" s="31">
        <f t="shared" si="4"/>
        <v>-3.00000000000189E-4</v>
      </c>
      <c r="Q18" s="32">
        <f t="shared" si="5"/>
        <v>1.04345</v>
      </c>
      <c r="R18" s="31">
        <f t="shared" si="6"/>
        <v>2.3074999999999943</v>
      </c>
      <c r="S18" s="31">
        <f t="shared" si="7"/>
        <v>1.9349999999999965</v>
      </c>
    </row>
    <row r="19" spans="1:19">
      <c r="A19">
        <v>8</v>
      </c>
      <c r="B19">
        <v>4914</v>
      </c>
      <c r="C19">
        <v>4</v>
      </c>
      <c r="D19" t="s">
        <v>54</v>
      </c>
      <c r="E19">
        <v>20</v>
      </c>
      <c r="F19" s="20">
        <v>1.0002</v>
      </c>
      <c r="G19" s="29">
        <v>1.0004</v>
      </c>
      <c r="H19">
        <f t="shared" si="0"/>
        <v>-1.9999999999997797E-4</v>
      </c>
      <c r="I19" s="32">
        <f t="shared" si="1"/>
        <v>1.0003</v>
      </c>
      <c r="J19" s="31">
        <v>1.0931999999999999</v>
      </c>
      <c r="K19" s="31">
        <v>1.0931</v>
      </c>
      <c r="L19" s="31">
        <f t="shared" si="2"/>
        <v>9.9999999999988987E-5</v>
      </c>
      <c r="M19" s="32">
        <f t="shared" si="3"/>
        <v>1.0931500000000001</v>
      </c>
      <c r="N19" s="31">
        <v>1.0851999999999999</v>
      </c>
      <c r="O19" s="31">
        <v>1.0857000000000001</v>
      </c>
      <c r="P19" s="31">
        <f t="shared" si="4"/>
        <v>-5.0000000000016698E-4</v>
      </c>
      <c r="Q19" s="32">
        <f t="shared" si="5"/>
        <v>1.08545</v>
      </c>
      <c r="R19" s="31">
        <f t="shared" si="6"/>
        <v>4.1275000000000048</v>
      </c>
      <c r="S19" s="31">
        <f t="shared" si="7"/>
        <v>3.7425000000000028</v>
      </c>
    </row>
    <row r="20" spans="1:19">
      <c r="B20">
        <v>4914</v>
      </c>
      <c r="C20">
        <v>8</v>
      </c>
      <c r="D20" t="s">
        <v>55</v>
      </c>
      <c r="E20">
        <v>20</v>
      </c>
      <c r="F20" s="20">
        <v>1.0337000000000001</v>
      </c>
      <c r="G20" s="29">
        <v>1.0335000000000001</v>
      </c>
      <c r="H20">
        <f t="shared" si="0"/>
        <v>1.9999999999997797E-4</v>
      </c>
      <c r="I20" s="32">
        <f t="shared" si="1"/>
        <v>1.0336000000000001</v>
      </c>
      <c r="J20" s="31">
        <v>1.0873999999999999</v>
      </c>
      <c r="K20" s="31">
        <v>1.0872999999999999</v>
      </c>
      <c r="L20" s="31">
        <f t="shared" si="2"/>
        <v>9.9999999999988987E-5</v>
      </c>
      <c r="M20" s="32">
        <f t="shared" si="3"/>
        <v>1.0873499999999998</v>
      </c>
      <c r="N20" s="31">
        <v>1.0804</v>
      </c>
      <c r="O20" s="31">
        <v>1.0804</v>
      </c>
      <c r="P20" s="31">
        <f t="shared" si="4"/>
        <v>0</v>
      </c>
      <c r="Q20" s="32">
        <f t="shared" si="5"/>
        <v>1.0804</v>
      </c>
      <c r="R20" s="31">
        <f t="shared" si="6"/>
        <v>2.172499999999987</v>
      </c>
      <c r="S20" s="31">
        <f t="shared" si="7"/>
        <v>1.8249999999999975</v>
      </c>
    </row>
    <row r="21" spans="1:19">
      <c r="A21">
        <v>9</v>
      </c>
      <c r="B21">
        <v>4914</v>
      </c>
      <c r="C21">
        <v>4</v>
      </c>
      <c r="D21" t="s">
        <v>56</v>
      </c>
      <c r="E21">
        <v>20</v>
      </c>
      <c r="F21" s="20">
        <v>1.0099</v>
      </c>
      <c r="G21" s="29">
        <v>1.01</v>
      </c>
      <c r="H21">
        <f t="shared" si="0"/>
        <v>-9.9999999999988987E-5</v>
      </c>
      <c r="I21" s="32">
        <f t="shared" si="1"/>
        <v>1.0099499999999999</v>
      </c>
      <c r="J21" s="31">
        <v>1.1191</v>
      </c>
      <c r="K21" s="31">
        <v>1.1193</v>
      </c>
      <c r="L21" s="31">
        <f t="shared" si="2"/>
        <v>-1.9999999999997797E-4</v>
      </c>
      <c r="M21" s="32">
        <f t="shared" si="3"/>
        <v>1.1192</v>
      </c>
      <c r="N21" s="31">
        <v>1.1103000000000001</v>
      </c>
      <c r="O21" s="31">
        <v>1.1103000000000001</v>
      </c>
      <c r="P21" s="31">
        <f t="shared" si="4"/>
        <v>0</v>
      </c>
      <c r="Q21" s="32">
        <f t="shared" si="5"/>
        <v>1.1103000000000001</v>
      </c>
      <c r="R21" s="31">
        <f t="shared" si="6"/>
        <v>4.9475000000000033</v>
      </c>
      <c r="S21" s="31">
        <f t="shared" si="7"/>
        <v>4.5025000000000075</v>
      </c>
    </row>
    <row r="22" spans="1:19">
      <c r="B22">
        <v>4914</v>
      </c>
      <c r="C22">
        <v>8</v>
      </c>
      <c r="D22" t="s">
        <v>58</v>
      </c>
      <c r="E22">
        <v>20</v>
      </c>
      <c r="F22" s="20">
        <v>1.0089999999999999</v>
      </c>
      <c r="G22" s="29">
        <v>1.0088999999999999</v>
      </c>
      <c r="H22">
        <f t="shared" si="0"/>
        <v>9.9999999999988987E-5</v>
      </c>
      <c r="I22" s="32">
        <f t="shared" si="1"/>
        <v>1.00895</v>
      </c>
      <c r="J22" s="31">
        <v>1.0728</v>
      </c>
      <c r="K22" s="31">
        <v>1.0726</v>
      </c>
      <c r="L22" s="31">
        <f t="shared" si="2"/>
        <v>1.9999999999997797E-4</v>
      </c>
      <c r="M22" s="32">
        <f t="shared" si="3"/>
        <v>1.0727</v>
      </c>
      <c r="N22" s="31">
        <v>1.0645</v>
      </c>
      <c r="O22" s="31">
        <v>1.0647</v>
      </c>
      <c r="P22" s="31">
        <f t="shared" si="4"/>
        <v>-1.9999999999997797E-4</v>
      </c>
      <c r="Q22" s="32">
        <f t="shared" si="5"/>
        <v>1.0646</v>
      </c>
      <c r="R22" s="31">
        <f t="shared" si="6"/>
        <v>2.6724999999999985</v>
      </c>
      <c r="S22" s="31">
        <f t="shared" si="7"/>
        <v>2.2674999999999987</v>
      </c>
    </row>
    <row r="23" spans="1:19">
      <c r="A23">
        <v>10</v>
      </c>
      <c r="B23">
        <v>4914</v>
      </c>
      <c r="C23">
        <v>4</v>
      </c>
      <c r="D23" t="s">
        <v>57</v>
      </c>
      <c r="E23">
        <v>20</v>
      </c>
      <c r="F23" s="20">
        <v>1.0155000000000001</v>
      </c>
      <c r="G23">
        <v>1.0156000000000001</v>
      </c>
      <c r="H23">
        <f t="shared" si="0"/>
        <v>-9.9999999999988987E-5</v>
      </c>
      <c r="I23" s="32">
        <f t="shared" si="1"/>
        <v>1.0155500000000002</v>
      </c>
      <c r="J23" s="31">
        <v>1.1231</v>
      </c>
      <c r="K23" s="31">
        <v>1.1228</v>
      </c>
      <c r="L23" s="31">
        <f t="shared" si="2"/>
        <v>2.9999999999996696E-4</v>
      </c>
      <c r="M23" s="32">
        <f t="shared" si="3"/>
        <v>1.1229499999999999</v>
      </c>
      <c r="N23" s="31">
        <v>1.1137999999999999</v>
      </c>
      <c r="O23" s="31">
        <v>1.1136999999999999</v>
      </c>
      <c r="P23" s="31">
        <f t="shared" si="4"/>
        <v>9.9999999999988987E-5</v>
      </c>
      <c r="Q23" s="32">
        <f t="shared" si="5"/>
        <v>1.11375</v>
      </c>
      <c r="R23" s="31">
        <f t="shared" si="6"/>
        <v>4.8549999999999853</v>
      </c>
      <c r="S23" s="31">
        <f t="shared" si="7"/>
        <v>4.3949999999999916</v>
      </c>
    </row>
    <row r="24" spans="1:19">
      <c r="B24">
        <v>4914</v>
      </c>
      <c r="C24">
        <v>8</v>
      </c>
      <c r="D24" t="s">
        <v>59</v>
      </c>
      <c r="E24">
        <v>20</v>
      </c>
      <c r="F24" s="20">
        <v>1.0091000000000001</v>
      </c>
      <c r="G24" s="29">
        <v>1.0086999999999999</v>
      </c>
      <c r="H24">
        <f t="shared" si="0"/>
        <v>4.0000000000017799E-4</v>
      </c>
      <c r="I24" s="32">
        <f t="shared" si="1"/>
        <v>1.0089000000000001</v>
      </c>
      <c r="J24" s="31">
        <v>1.0709</v>
      </c>
      <c r="K24" s="31">
        <v>1.0709</v>
      </c>
      <c r="L24" s="31">
        <f t="shared" si="2"/>
        <v>0</v>
      </c>
      <c r="M24" s="32">
        <f t="shared" si="3"/>
        <v>1.0709</v>
      </c>
      <c r="N24" s="31">
        <v>1.0627</v>
      </c>
      <c r="O24" s="31">
        <v>1.0629</v>
      </c>
      <c r="P24" s="31">
        <f t="shared" si="4"/>
        <v>-1.9999999999997797E-4</v>
      </c>
      <c r="Q24" s="32">
        <f t="shared" si="5"/>
        <v>1.0628</v>
      </c>
      <c r="R24" s="31">
        <f t="shared" si="6"/>
        <v>2.5849999999999915</v>
      </c>
      <c r="S24" s="31">
        <f t="shared" si="7"/>
        <v>2.1799999999999917</v>
      </c>
    </row>
    <row r="25" spans="1:19">
      <c r="A25">
        <v>11</v>
      </c>
      <c r="B25">
        <v>4914</v>
      </c>
      <c r="C25">
        <v>4</v>
      </c>
      <c r="D25" t="s">
        <v>60</v>
      </c>
      <c r="E25">
        <v>20</v>
      </c>
      <c r="F25" s="20">
        <v>0.98319999999999996</v>
      </c>
      <c r="G25" s="29">
        <v>0.98299999999999998</v>
      </c>
      <c r="H25">
        <f t="shared" si="0"/>
        <v>1.9999999999997797E-4</v>
      </c>
      <c r="I25" s="32">
        <f t="shared" si="1"/>
        <v>0.98309999999999997</v>
      </c>
      <c r="J25" s="30">
        <v>1.0861000000000001</v>
      </c>
      <c r="K25" s="31">
        <v>1.0858000000000001</v>
      </c>
      <c r="L25" s="31">
        <f t="shared" si="2"/>
        <v>2.9999999999996696E-4</v>
      </c>
      <c r="M25" s="32">
        <f t="shared" si="3"/>
        <v>1.08595</v>
      </c>
      <c r="N25" s="31">
        <v>1.0775999999999999</v>
      </c>
      <c r="O25" s="31">
        <v>1.0773999999999999</v>
      </c>
      <c r="P25" s="31">
        <f t="shared" si="4"/>
        <v>1.9999999999997797E-4</v>
      </c>
      <c r="Q25" s="32">
        <f t="shared" si="5"/>
        <v>1.0774999999999999</v>
      </c>
      <c r="R25" s="31">
        <f t="shared" si="6"/>
        <v>4.6274999999999995</v>
      </c>
      <c r="S25" s="31">
        <f t="shared" si="7"/>
        <v>4.2049999999999965</v>
      </c>
    </row>
    <row r="26" spans="1:19">
      <c r="B26">
        <v>4914</v>
      </c>
      <c r="C26">
        <v>8</v>
      </c>
      <c r="D26" t="s">
        <v>77</v>
      </c>
      <c r="E26">
        <v>20</v>
      </c>
      <c r="F26" s="20">
        <v>1.0259</v>
      </c>
      <c r="G26" s="29">
        <v>1.0258</v>
      </c>
      <c r="H26">
        <f t="shared" si="0"/>
        <v>9.9999999999988987E-5</v>
      </c>
      <c r="I26" s="32">
        <f t="shared" si="1"/>
        <v>1.0258500000000002</v>
      </c>
      <c r="J26" s="30">
        <v>1.0825</v>
      </c>
      <c r="K26" s="31">
        <v>1.0823</v>
      </c>
      <c r="L26" s="31">
        <f t="shared" si="2"/>
        <v>1.9999999999997797E-4</v>
      </c>
      <c r="M26" s="32">
        <f t="shared" si="3"/>
        <v>1.0824</v>
      </c>
      <c r="N26" s="31">
        <v>1.0753999999999999</v>
      </c>
      <c r="O26" s="31">
        <v>1.0750999999999999</v>
      </c>
      <c r="P26" s="31">
        <f t="shared" si="4"/>
        <v>2.9999999999996696E-4</v>
      </c>
      <c r="Q26" s="32">
        <f t="shared" si="5"/>
        <v>1.07525</v>
      </c>
      <c r="R26" s="31">
        <f t="shared" si="6"/>
        <v>2.3124999999999938</v>
      </c>
      <c r="S26" s="31">
        <f t="shared" si="7"/>
        <v>1.9549999999999943</v>
      </c>
    </row>
    <row r="27" spans="1:19">
      <c r="A27">
        <v>12</v>
      </c>
      <c r="B27">
        <v>4914</v>
      </c>
      <c r="C27">
        <v>4</v>
      </c>
      <c r="D27" t="s">
        <v>61</v>
      </c>
      <c r="E27">
        <v>20</v>
      </c>
      <c r="F27" s="20">
        <v>1.0125</v>
      </c>
      <c r="G27" s="29">
        <v>1.0126999999999999</v>
      </c>
      <c r="H27">
        <f t="shared" si="0"/>
        <v>-1.9999999999997797E-4</v>
      </c>
      <c r="I27" s="32">
        <f t="shared" si="1"/>
        <v>1.0125999999999999</v>
      </c>
      <c r="J27" s="30">
        <v>1.1287</v>
      </c>
      <c r="K27" s="31">
        <v>1.1292</v>
      </c>
      <c r="L27" s="31">
        <f t="shared" si="2"/>
        <v>-4.9999999999994493E-4</v>
      </c>
      <c r="M27" s="32">
        <f t="shared" si="3"/>
        <v>1.1289500000000001</v>
      </c>
      <c r="N27" s="31">
        <v>1.119</v>
      </c>
      <c r="O27" s="31">
        <v>1.1191</v>
      </c>
      <c r="P27" s="31">
        <f t="shared" si="4"/>
        <v>-9.9999999999988987E-5</v>
      </c>
      <c r="Q27" s="32">
        <f t="shared" si="5"/>
        <v>1.1190500000000001</v>
      </c>
      <c r="R27" s="31">
        <f t="shared" si="6"/>
        <v>5.3025000000000082</v>
      </c>
      <c r="S27" s="31">
        <f t="shared" si="7"/>
        <v>4.8075000000000072</v>
      </c>
    </row>
    <row r="28" spans="1:19">
      <c r="B28">
        <v>4914</v>
      </c>
      <c r="C28">
        <v>8</v>
      </c>
      <c r="D28" t="s">
        <v>62</v>
      </c>
      <c r="E28">
        <v>20</v>
      </c>
      <c r="F28" s="20">
        <v>1.0365</v>
      </c>
      <c r="G28" s="29">
        <v>1.0364</v>
      </c>
      <c r="H28">
        <f t="shared" si="0"/>
        <v>9.9999999999988987E-5</v>
      </c>
      <c r="I28" s="32">
        <f t="shared" si="1"/>
        <v>1.0364499999999999</v>
      </c>
      <c r="J28" s="30">
        <v>1.1039000000000001</v>
      </c>
      <c r="K28" s="31">
        <v>1.1042000000000001</v>
      </c>
      <c r="L28" s="31">
        <f t="shared" si="2"/>
        <v>-2.9999999999996696E-4</v>
      </c>
      <c r="M28" s="32">
        <f t="shared" si="3"/>
        <v>1.10405</v>
      </c>
      <c r="N28" s="31">
        <v>1.0953999999999999</v>
      </c>
      <c r="O28" s="31">
        <v>1.0956999999999999</v>
      </c>
      <c r="P28" s="31">
        <f t="shared" si="4"/>
        <v>-2.9999999999996696E-4</v>
      </c>
      <c r="Q28" s="32">
        <f t="shared" si="5"/>
        <v>1.0955499999999998</v>
      </c>
      <c r="R28" s="31">
        <f t="shared" si="6"/>
        <v>2.8650000000000051</v>
      </c>
      <c r="S28" s="31">
        <f t="shared" si="7"/>
        <v>2.4399999999999964</v>
      </c>
    </row>
    <row r="29" spans="1:19">
      <c r="A29">
        <v>13</v>
      </c>
      <c r="B29">
        <v>4914</v>
      </c>
      <c r="C29">
        <v>4</v>
      </c>
      <c r="D29" t="s">
        <v>63</v>
      </c>
      <c r="E29">
        <v>20</v>
      </c>
      <c r="F29" s="20">
        <v>0.9919</v>
      </c>
      <c r="G29" s="29">
        <v>0.9919</v>
      </c>
      <c r="H29">
        <f t="shared" si="0"/>
        <v>0</v>
      </c>
      <c r="I29" s="32">
        <f t="shared" si="1"/>
        <v>0.9919</v>
      </c>
      <c r="J29" s="30">
        <v>1.107</v>
      </c>
      <c r="K29" s="31">
        <v>1.1073</v>
      </c>
      <c r="L29" s="31">
        <f t="shared" si="2"/>
        <v>-2.9999999999996696E-4</v>
      </c>
      <c r="M29" s="32">
        <f t="shared" si="3"/>
        <v>1.1071499999999999</v>
      </c>
      <c r="N29" s="31">
        <v>1.0983000000000001</v>
      </c>
      <c r="O29" s="31">
        <v>1.0982000000000001</v>
      </c>
      <c r="P29" s="31">
        <f t="shared" si="4"/>
        <v>9.9999999999988987E-5</v>
      </c>
      <c r="Q29" s="32">
        <f t="shared" si="5"/>
        <v>1.0982500000000002</v>
      </c>
      <c r="R29" s="31">
        <f t="shared" si="6"/>
        <v>5.2474999999999925</v>
      </c>
      <c r="S29" s="31">
        <f t="shared" si="7"/>
        <v>4.8025000000000082</v>
      </c>
    </row>
    <row r="30" spans="1:19">
      <c r="B30">
        <v>4914</v>
      </c>
      <c r="C30">
        <v>8</v>
      </c>
      <c r="D30" t="s">
        <v>64</v>
      </c>
      <c r="E30">
        <v>20</v>
      </c>
      <c r="F30" s="20">
        <v>1.0106999999999999</v>
      </c>
      <c r="G30" s="29">
        <v>1.0105</v>
      </c>
      <c r="H30">
        <f t="shared" si="0"/>
        <v>1.9999999999997797E-4</v>
      </c>
      <c r="I30" s="32">
        <f t="shared" si="1"/>
        <v>1.0105999999999999</v>
      </c>
      <c r="J30" s="30">
        <v>1.0810999999999999</v>
      </c>
      <c r="K30" s="31">
        <v>1.0807</v>
      </c>
      <c r="L30" s="31">
        <f t="shared" si="2"/>
        <v>3.9999999999995595E-4</v>
      </c>
      <c r="M30" s="32">
        <f t="shared" si="3"/>
        <v>1.0809</v>
      </c>
      <c r="N30" s="31">
        <v>1.0720000000000001</v>
      </c>
      <c r="O30" s="31">
        <v>1.0720000000000001</v>
      </c>
      <c r="P30" s="31">
        <f t="shared" si="4"/>
        <v>0</v>
      </c>
      <c r="Q30" s="32">
        <f t="shared" si="5"/>
        <v>1.0720000000000001</v>
      </c>
      <c r="R30" s="31">
        <f t="shared" si="6"/>
        <v>3.0000000000000013</v>
      </c>
      <c r="S30" s="31">
        <f t="shared" si="7"/>
        <v>2.5550000000000059</v>
      </c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P2" sqref="D1:P1048576"/>
    </sheetView>
  </sheetViews>
  <sheetFormatPr baseColWidth="10" defaultColWidth="8.83203125" defaultRowHeight="14" x14ac:dyDescent="0"/>
  <cols>
    <col min="1" max="1" width="11.5" customWidth="1"/>
    <col min="2" max="3" width="11.83203125" customWidth="1"/>
    <col min="4" max="4" width="10.6640625" hidden="1" customWidth="1"/>
    <col min="5" max="5" width="13.6640625" style="20" hidden="1" customWidth="1"/>
    <col min="6" max="7" width="13.6640625" hidden="1" customWidth="1"/>
    <col min="8" max="8" width="16.6640625" style="21" hidden="1" customWidth="1"/>
    <col min="9" max="9" width="28.5" hidden="1" customWidth="1"/>
    <col min="10" max="10" width="10.1640625" hidden="1" customWidth="1"/>
    <col min="11" max="11" width="9.1640625" hidden="1" customWidth="1"/>
    <col min="12" max="12" width="16.6640625" style="21" hidden="1" customWidth="1"/>
    <col min="13" max="13" width="13.6640625" hidden="1" customWidth="1"/>
    <col min="14" max="14" width="10.6640625" hidden="1" customWidth="1"/>
    <col min="15" max="15" width="9.1640625" hidden="1" customWidth="1"/>
    <col min="16" max="16" width="16.6640625" style="21" hidden="1" customWidth="1"/>
    <col min="17" max="17" width="12.1640625" bestFit="1" customWidth="1"/>
  </cols>
  <sheetData>
    <row r="1" spans="1:18">
      <c r="B1" s="22"/>
      <c r="C1" s="22"/>
      <c r="D1" s="22"/>
      <c r="E1" s="27" t="s">
        <v>18</v>
      </c>
      <c r="F1" s="22"/>
      <c r="G1" s="22"/>
      <c r="I1" s="23" t="s">
        <v>19</v>
      </c>
      <c r="J1" s="23"/>
      <c r="K1" s="23"/>
      <c r="L1" s="24"/>
      <c r="M1" s="43" t="s">
        <v>1</v>
      </c>
      <c r="N1" s="43"/>
      <c r="O1" s="43"/>
      <c r="P1" s="44"/>
      <c r="Q1" s="46" t="s">
        <v>80</v>
      </c>
      <c r="R1" s="46" t="s">
        <v>79</v>
      </c>
    </row>
    <row r="2" spans="1:18">
      <c r="A2" s="25" t="s">
        <v>20</v>
      </c>
      <c r="B2" s="23" t="s">
        <v>21</v>
      </c>
      <c r="C2" s="23" t="s">
        <v>38</v>
      </c>
      <c r="D2" s="23" t="s">
        <v>22</v>
      </c>
      <c r="E2" s="27" t="s">
        <v>24</v>
      </c>
      <c r="F2" s="23" t="s">
        <v>25</v>
      </c>
      <c r="G2" s="28" t="s">
        <v>15</v>
      </c>
      <c r="H2" s="24" t="s">
        <v>12</v>
      </c>
      <c r="I2" s="23" t="s">
        <v>24</v>
      </c>
      <c r="J2" s="23" t="s">
        <v>25</v>
      </c>
      <c r="K2" s="23" t="s">
        <v>23</v>
      </c>
      <c r="L2" s="24" t="s">
        <v>26</v>
      </c>
      <c r="M2" s="23" t="s">
        <v>24</v>
      </c>
      <c r="N2" s="23" t="s">
        <v>27</v>
      </c>
      <c r="O2" s="23" t="s">
        <v>23</v>
      </c>
      <c r="P2" s="24" t="s">
        <v>12</v>
      </c>
      <c r="Q2" s="26" t="s">
        <v>28</v>
      </c>
    </row>
    <row r="3" spans="1:18">
      <c r="E3" s="20" t="s">
        <v>33</v>
      </c>
      <c r="F3" t="s">
        <v>33</v>
      </c>
      <c r="G3" t="s">
        <v>33</v>
      </c>
      <c r="H3" s="21" t="s">
        <v>33</v>
      </c>
      <c r="I3" s="29" t="s">
        <v>33</v>
      </c>
      <c r="J3" s="29" t="s">
        <v>33</v>
      </c>
      <c r="K3" s="29" t="s">
        <v>33</v>
      </c>
      <c r="L3" s="21" t="s">
        <v>33</v>
      </c>
      <c r="M3" s="29" t="s">
        <v>33</v>
      </c>
      <c r="N3" s="29" t="s">
        <v>33</v>
      </c>
      <c r="O3" s="29" t="s">
        <v>33</v>
      </c>
      <c r="P3" s="21" t="s">
        <v>33</v>
      </c>
      <c r="Q3" s="29" t="s">
        <v>33</v>
      </c>
    </row>
    <row r="4" spans="1:18">
      <c r="A4">
        <v>1</v>
      </c>
      <c r="B4" t="s">
        <v>39</v>
      </c>
      <c r="C4">
        <v>850</v>
      </c>
      <c r="D4">
        <v>120</v>
      </c>
      <c r="E4" s="33">
        <v>30.133099999999999</v>
      </c>
      <c r="F4" s="31">
        <v>30.133199999999999</v>
      </c>
      <c r="G4" s="31">
        <f>E4-F4</f>
        <v>-9.9999999999766942E-5</v>
      </c>
      <c r="H4" s="32">
        <f>(E4+F4)/2</f>
        <v>30.133150000000001</v>
      </c>
      <c r="I4" s="30">
        <v>30.165400000000002</v>
      </c>
      <c r="J4" s="30">
        <v>30.165500000000002</v>
      </c>
      <c r="K4" s="31">
        <f t="shared" ref="K4:K9" si="0">I4-J4</f>
        <v>-9.9999999999766942E-5</v>
      </c>
      <c r="L4" s="32">
        <f>AVERAGE(I4,J4)</f>
        <v>30.16545</v>
      </c>
      <c r="M4" s="31">
        <v>30.162800000000001</v>
      </c>
      <c r="N4" s="31">
        <v>30.162600000000001</v>
      </c>
      <c r="O4" s="31">
        <f>M4-N4</f>
        <v>1.9999999999953388E-4</v>
      </c>
      <c r="P4" s="32">
        <f>(M4+N4)/2</f>
        <v>30.162700000000001</v>
      </c>
      <c r="Q4" s="31">
        <f>L4-H4</f>
        <v>3.2299999999999329E-2</v>
      </c>
      <c r="R4" s="31">
        <f>P4-H4</f>
        <v>2.9550000000000409E-2</v>
      </c>
    </row>
    <row r="5" spans="1:18">
      <c r="C5">
        <v>63</v>
      </c>
      <c r="D5">
        <f>D4+1</f>
        <v>121</v>
      </c>
      <c r="E5" s="33">
        <v>30.241499999999998</v>
      </c>
      <c r="F5" s="31">
        <v>30.241</v>
      </c>
      <c r="G5" s="31">
        <f t="shared" ref="G5:G29" si="1">E5-F5</f>
        <v>4.9999999999883471E-4</v>
      </c>
      <c r="H5" s="32">
        <f t="shared" ref="H5:H29" si="2">(E5+F5)/2</f>
        <v>30.241250000000001</v>
      </c>
      <c r="I5" s="31">
        <v>32.933500000000002</v>
      </c>
      <c r="J5" s="31">
        <v>32.933999999999997</v>
      </c>
      <c r="K5" s="31">
        <f t="shared" si="0"/>
        <v>-4.99999999995282E-4</v>
      </c>
      <c r="L5" s="32">
        <f t="shared" ref="L5:L29" si="3">AVERAGE(I5,J5)</f>
        <v>32.933750000000003</v>
      </c>
      <c r="M5" s="31">
        <v>32.898499999999999</v>
      </c>
      <c r="N5" s="31">
        <v>32.898800000000001</v>
      </c>
      <c r="O5" s="31">
        <f t="shared" ref="O5:O29" si="4">M5-N5</f>
        <v>-3.0000000000285354E-4</v>
      </c>
      <c r="P5" s="32">
        <f t="shared" ref="P5:P29" si="5">(M5+N5)/2</f>
        <v>32.898650000000004</v>
      </c>
      <c r="Q5" s="31">
        <f t="shared" ref="Q5:Q29" si="6">L5-H5</f>
        <v>2.6925000000000026</v>
      </c>
      <c r="R5" s="31">
        <f t="shared" ref="R5:R29" si="7">P5-H5</f>
        <v>2.6574000000000026</v>
      </c>
    </row>
    <row r="6" spans="1:18">
      <c r="A6">
        <v>2</v>
      </c>
      <c r="B6" t="s">
        <v>65</v>
      </c>
      <c r="C6">
        <v>850</v>
      </c>
      <c r="D6">
        <f t="shared" ref="D6:D27" si="8">D5+1</f>
        <v>122</v>
      </c>
      <c r="E6" s="33">
        <v>32.040100000000002</v>
      </c>
      <c r="F6" s="31">
        <v>32.040300000000002</v>
      </c>
      <c r="G6" s="31">
        <f t="shared" si="1"/>
        <v>-1.9999999999953388E-4</v>
      </c>
      <c r="H6" s="32">
        <f t="shared" si="2"/>
        <v>32.040199999999999</v>
      </c>
      <c r="I6" s="31">
        <v>32.068800000000003</v>
      </c>
      <c r="J6" s="31">
        <v>32.0685</v>
      </c>
      <c r="K6" s="31">
        <f t="shared" si="0"/>
        <v>3.0000000000285354E-4</v>
      </c>
      <c r="L6" s="32">
        <f t="shared" si="3"/>
        <v>32.068650000000005</v>
      </c>
      <c r="M6" s="31">
        <v>32.067399999999999</v>
      </c>
      <c r="N6" s="31">
        <v>32.0672</v>
      </c>
      <c r="O6" s="31">
        <f t="shared" si="4"/>
        <v>1.9999999999953388E-4</v>
      </c>
      <c r="P6" s="32">
        <f t="shared" si="5"/>
        <v>32.067300000000003</v>
      </c>
      <c r="Q6" s="31">
        <f t="shared" si="6"/>
        <v>2.8450000000006526E-2</v>
      </c>
      <c r="R6" s="31">
        <f t="shared" si="7"/>
        <v>2.7100000000004343E-2</v>
      </c>
    </row>
    <row r="7" spans="1:18">
      <c r="C7">
        <v>63</v>
      </c>
      <c r="D7">
        <f t="shared" si="8"/>
        <v>123</v>
      </c>
      <c r="E7" s="33">
        <v>32.351900000000001</v>
      </c>
      <c r="F7" s="31">
        <v>32.351999999999997</v>
      </c>
      <c r="G7" s="31">
        <f t="shared" si="1"/>
        <v>-9.9999999996214228E-5</v>
      </c>
      <c r="H7" s="32">
        <f t="shared" si="2"/>
        <v>32.351950000000002</v>
      </c>
      <c r="I7" s="31">
        <v>34.703400000000002</v>
      </c>
      <c r="J7" s="31">
        <v>34.703099999999999</v>
      </c>
      <c r="K7" s="31">
        <f t="shared" si="0"/>
        <v>3.0000000000285354E-4</v>
      </c>
      <c r="L7" s="32">
        <f t="shared" si="3"/>
        <v>34.703249999999997</v>
      </c>
      <c r="M7" s="31">
        <v>34.667400000000001</v>
      </c>
      <c r="N7" s="31">
        <v>34.667499999999997</v>
      </c>
      <c r="O7" s="31">
        <f t="shared" si="4"/>
        <v>-9.9999999996214228E-5</v>
      </c>
      <c r="P7" s="32">
        <f t="shared" si="5"/>
        <v>34.667450000000002</v>
      </c>
      <c r="Q7" s="31">
        <f t="shared" si="6"/>
        <v>2.3512999999999948</v>
      </c>
      <c r="R7" s="31">
        <f t="shared" si="7"/>
        <v>2.3155000000000001</v>
      </c>
    </row>
    <row r="8" spans="1:18">
      <c r="A8">
        <v>3</v>
      </c>
      <c r="B8" t="s">
        <v>66</v>
      </c>
      <c r="C8">
        <v>850</v>
      </c>
      <c r="D8">
        <f t="shared" si="8"/>
        <v>124</v>
      </c>
      <c r="E8" s="33">
        <v>31.210699999999999</v>
      </c>
      <c r="F8" s="31">
        <v>31.211200000000002</v>
      </c>
      <c r="G8" s="31">
        <f t="shared" si="1"/>
        <v>-5.0000000000238742E-4</v>
      </c>
      <c r="H8" s="32">
        <f t="shared" si="2"/>
        <v>31.21095</v>
      </c>
      <c r="I8" s="31">
        <v>31.246099999999998</v>
      </c>
      <c r="J8" s="31">
        <v>31.246300000000002</v>
      </c>
      <c r="K8" s="31">
        <f t="shared" si="0"/>
        <v>-2.000000000030866E-4</v>
      </c>
      <c r="L8" s="32">
        <f t="shared" si="3"/>
        <v>31.246200000000002</v>
      </c>
      <c r="M8" s="31">
        <v>31.244499999999999</v>
      </c>
      <c r="N8" s="31">
        <v>31.244900000000001</v>
      </c>
      <c r="O8" s="31">
        <f t="shared" si="4"/>
        <v>-4.0000000000262048E-4</v>
      </c>
      <c r="P8" s="32">
        <f t="shared" si="5"/>
        <v>31.244700000000002</v>
      </c>
      <c r="Q8" s="31">
        <f t="shared" si="6"/>
        <v>3.5250000000001336E-2</v>
      </c>
      <c r="R8" s="31">
        <f t="shared" si="7"/>
        <v>3.3750000000001279E-2</v>
      </c>
    </row>
    <row r="9" spans="1:18">
      <c r="C9">
        <v>63</v>
      </c>
      <c r="D9">
        <f t="shared" si="8"/>
        <v>125</v>
      </c>
      <c r="E9" s="33">
        <v>31.5776</v>
      </c>
      <c r="F9" s="31">
        <v>31.5778</v>
      </c>
      <c r="G9" s="31">
        <f t="shared" si="1"/>
        <v>-1.9999999999953388E-4</v>
      </c>
      <c r="H9" s="32">
        <f t="shared" si="2"/>
        <v>31.5777</v>
      </c>
      <c r="I9" s="31">
        <v>33.681800000000003</v>
      </c>
      <c r="J9" s="31">
        <v>33.6815</v>
      </c>
      <c r="K9" s="31">
        <f t="shared" si="0"/>
        <v>3.0000000000285354E-4</v>
      </c>
      <c r="L9" s="32">
        <f t="shared" si="3"/>
        <v>33.681650000000005</v>
      </c>
      <c r="M9" s="31">
        <v>33.649000000000001</v>
      </c>
      <c r="N9" s="31">
        <v>33.648499999999999</v>
      </c>
      <c r="O9" s="31">
        <f t="shared" si="4"/>
        <v>5.0000000000238742E-4</v>
      </c>
      <c r="P9" s="32">
        <f t="shared" si="5"/>
        <v>33.64875</v>
      </c>
      <c r="Q9" s="31">
        <f t="shared" si="6"/>
        <v>2.1039500000000046</v>
      </c>
      <c r="R9" s="31">
        <f t="shared" si="7"/>
        <v>2.0710499999999996</v>
      </c>
    </row>
    <row r="10" spans="1:18">
      <c r="A10">
        <v>4</v>
      </c>
      <c r="B10" t="s">
        <v>67</v>
      </c>
      <c r="C10">
        <v>850</v>
      </c>
      <c r="D10">
        <f t="shared" si="8"/>
        <v>126</v>
      </c>
      <c r="E10" s="33">
        <v>31.769200000000001</v>
      </c>
      <c r="F10" s="31">
        <v>31.769100000000002</v>
      </c>
      <c r="G10" s="31">
        <f t="shared" si="1"/>
        <v>9.9999999999766942E-5</v>
      </c>
      <c r="H10" s="32">
        <f t="shared" si="2"/>
        <v>31.769150000000003</v>
      </c>
      <c r="I10" s="31">
        <v>31.7803</v>
      </c>
      <c r="J10" s="31">
        <v>31.7806</v>
      </c>
      <c r="K10" s="31">
        <f t="shared" ref="K10:K29" si="9">I10-J10</f>
        <v>-2.9999999999930083E-4</v>
      </c>
      <c r="L10" s="32">
        <f t="shared" si="3"/>
        <v>31.780450000000002</v>
      </c>
      <c r="M10" s="31">
        <v>31.7789</v>
      </c>
      <c r="N10" s="31">
        <v>31.779199999999999</v>
      </c>
      <c r="O10" s="31">
        <f t="shared" si="4"/>
        <v>-2.9999999999930083E-4</v>
      </c>
      <c r="P10" s="32">
        <f t="shared" si="5"/>
        <v>31.779049999999998</v>
      </c>
      <c r="Q10" s="31">
        <f t="shared" si="6"/>
        <v>1.1299999999998533E-2</v>
      </c>
      <c r="R10" s="31">
        <f t="shared" si="7"/>
        <v>9.8999999999946908E-3</v>
      </c>
    </row>
    <row r="11" spans="1:18">
      <c r="C11">
        <v>63</v>
      </c>
      <c r="D11">
        <f t="shared" si="8"/>
        <v>127</v>
      </c>
      <c r="E11" s="33">
        <v>32.0047</v>
      </c>
      <c r="F11" s="31">
        <v>32.005099999999999</v>
      </c>
      <c r="G11" s="31">
        <f t="shared" si="1"/>
        <v>-3.9999999999906777E-4</v>
      </c>
      <c r="H11" s="32">
        <f t="shared" si="2"/>
        <v>32.004899999999999</v>
      </c>
      <c r="I11" s="31">
        <v>34.0657</v>
      </c>
      <c r="J11" s="31">
        <v>34.066200000000002</v>
      </c>
      <c r="K11" s="31">
        <f>I11-J11</f>
        <v>-5.0000000000238742E-4</v>
      </c>
      <c r="L11" s="32">
        <f t="shared" si="3"/>
        <v>34.065950000000001</v>
      </c>
      <c r="M11" s="31">
        <v>34.029200000000003</v>
      </c>
      <c r="N11" s="31">
        <v>34.029499999999999</v>
      </c>
      <c r="O11" s="31">
        <f t="shared" si="4"/>
        <v>-2.9999999999574811E-4</v>
      </c>
      <c r="P11" s="32">
        <f t="shared" si="5"/>
        <v>34.029350000000001</v>
      </c>
      <c r="Q11" s="31">
        <f t="shared" si="6"/>
        <v>2.0610500000000016</v>
      </c>
      <c r="R11" s="31">
        <f t="shared" si="7"/>
        <v>2.0244500000000016</v>
      </c>
    </row>
    <row r="12" spans="1:18">
      <c r="A12">
        <v>5</v>
      </c>
      <c r="B12" t="s">
        <v>68</v>
      </c>
      <c r="C12">
        <v>850</v>
      </c>
      <c r="D12">
        <f t="shared" si="8"/>
        <v>128</v>
      </c>
      <c r="E12" s="33">
        <v>32.3399</v>
      </c>
      <c r="F12" s="31">
        <v>32.3399</v>
      </c>
      <c r="G12" s="31">
        <f t="shared" si="1"/>
        <v>0</v>
      </c>
      <c r="H12" s="32">
        <f t="shared" si="2"/>
        <v>32.3399</v>
      </c>
      <c r="I12" s="31">
        <v>32.361600000000003</v>
      </c>
      <c r="J12" s="31">
        <v>32.361899999999999</v>
      </c>
      <c r="K12" s="31">
        <f t="shared" si="9"/>
        <v>-2.9999999999574811E-4</v>
      </c>
      <c r="L12" s="32">
        <f t="shared" si="3"/>
        <v>32.361750000000001</v>
      </c>
      <c r="M12" s="31">
        <v>32.3613</v>
      </c>
      <c r="N12" s="31">
        <v>32.3611</v>
      </c>
      <c r="O12" s="31">
        <f t="shared" si="4"/>
        <v>1.9999999999953388E-4</v>
      </c>
      <c r="P12" s="32">
        <f t="shared" si="5"/>
        <v>32.361199999999997</v>
      </c>
      <c r="Q12" s="31">
        <f t="shared" si="6"/>
        <v>2.1850000000000591E-2</v>
      </c>
      <c r="R12" s="31">
        <f t="shared" si="7"/>
        <v>2.1299999999996544E-2</v>
      </c>
    </row>
    <row r="13" spans="1:18">
      <c r="C13">
        <v>63</v>
      </c>
      <c r="D13">
        <f t="shared" si="8"/>
        <v>129</v>
      </c>
      <c r="E13" s="33">
        <v>28.8218</v>
      </c>
      <c r="F13" s="31">
        <v>28.822099999999999</v>
      </c>
      <c r="G13" s="31">
        <f t="shared" si="1"/>
        <v>-2.9999999999930083E-4</v>
      </c>
      <c r="H13" s="32">
        <f t="shared" si="2"/>
        <v>28.821950000000001</v>
      </c>
      <c r="I13" s="31">
        <v>30.988</v>
      </c>
      <c r="J13" s="31">
        <v>30.9879</v>
      </c>
      <c r="K13" s="31">
        <f t="shared" si="9"/>
        <v>9.9999999999766942E-5</v>
      </c>
      <c r="L13" s="32">
        <f t="shared" si="3"/>
        <v>30.987949999999998</v>
      </c>
      <c r="M13" s="31">
        <v>30.947199999999999</v>
      </c>
      <c r="N13" s="31">
        <v>30.947199999999999</v>
      </c>
      <c r="O13" s="31">
        <f t="shared" si="4"/>
        <v>0</v>
      </c>
      <c r="P13" s="32">
        <f t="shared" si="5"/>
        <v>30.947199999999999</v>
      </c>
      <c r="Q13" s="31">
        <f t="shared" si="6"/>
        <v>2.1659999999999968</v>
      </c>
      <c r="R13" s="31">
        <f t="shared" si="7"/>
        <v>2.1252499999999976</v>
      </c>
    </row>
    <row r="14" spans="1:18">
      <c r="A14">
        <v>6</v>
      </c>
      <c r="B14" t="s">
        <v>69</v>
      </c>
      <c r="C14">
        <v>850</v>
      </c>
      <c r="D14">
        <f t="shared" si="8"/>
        <v>130</v>
      </c>
      <c r="E14" s="33">
        <v>31.4954</v>
      </c>
      <c r="F14" s="31">
        <v>31.495799999999999</v>
      </c>
      <c r="G14" s="31">
        <f t="shared" si="1"/>
        <v>-3.9999999999906777E-4</v>
      </c>
      <c r="H14" s="32">
        <f t="shared" si="2"/>
        <v>31.4956</v>
      </c>
      <c r="I14" s="31">
        <v>31.9069</v>
      </c>
      <c r="J14" s="31">
        <v>31.907399999999999</v>
      </c>
      <c r="K14" s="31">
        <f t="shared" si="9"/>
        <v>-4.9999999999883471E-4</v>
      </c>
      <c r="L14" s="32">
        <f t="shared" si="3"/>
        <v>31.907150000000001</v>
      </c>
      <c r="M14" s="31">
        <v>31.898599999999998</v>
      </c>
      <c r="N14" s="31">
        <v>31.898299999999999</v>
      </c>
      <c r="O14" s="31">
        <f t="shared" si="4"/>
        <v>2.9999999999930083E-4</v>
      </c>
      <c r="P14" s="32">
        <f t="shared" si="5"/>
        <v>31.898449999999997</v>
      </c>
      <c r="Q14" s="31">
        <f t="shared" si="6"/>
        <v>0.41155000000000186</v>
      </c>
      <c r="R14" s="31">
        <f t="shared" si="7"/>
        <v>0.40284999999999727</v>
      </c>
    </row>
    <row r="15" spans="1:18">
      <c r="C15">
        <v>63</v>
      </c>
      <c r="D15">
        <f t="shared" si="8"/>
        <v>131</v>
      </c>
      <c r="E15" s="33">
        <v>31.8596</v>
      </c>
      <c r="F15" s="31">
        <v>31.859500000000001</v>
      </c>
      <c r="G15" s="31">
        <f t="shared" si="1"/>
        <v>9.9999999999766942E-5</v>
      </c>
      <c r="H15" s="32">
        <f t="shared" si="2"/>
        <v>31.859549999999999</v>
      </c>
      <c r="I15" s="31">
        <v>34.065899999999999</v>
      </c>
      <c r="J15" s="31">
        <v>34.065399999999997</v>
      </c>
      <c r="K15" s="31">
        <f>I15-J15</f>
        <v>5.0000000000238742E-4</v>
      </c>
      <c r="L15" s="32">
        <f t="shared" si="3"/>
        <v>34.065649999999998</v>
      </c>
      <c r="M15" s="31">
        <v>34.0246</v>
      </c>
      <c r="N15" s="31">
        <v>34.024299999999997</v>
      </c>
      <c r="O15" s="31">
        <f t="shared" si="4"/>
        <v>3.0000000000285354E-4</v>
      </c>
      <c r="P15" s="32">
        <f t="shared" si="5"/>
        <v>34.024450000000002</v>
      </c>
      <c r="Q15" s="31">
        <f t="shared" si="6"/>
        <v>2.2060999999999993</v>
      </c>
      <c r="R15" s="31">
        <f t="shared" si="7"/>
        <v>2.1649000000000029</v>
      </c>
    </row>
    <row r="16" spans="1:18">
      <c r="A16">
        <v>7</v>
      </c>
      <c r="B16" t="s">
        <v>70</v>
      </c>
      <c r="C16">
        <v>850</v>
      </c>
      <c r="D16">
        <f t="shared" si="8"/>
        <v>132</v>
      </c>
      <c r="E16" s="33">
        <v>29.209700000000002</v>
      </c>
      <c r="F16" s="31">
        <v>29.209800000000001</v>
      </c>
      <c r="G16" s="31">
        <f t="shared" si="1"/>
        <v>-9.9999999999766942E-5</v>
      </c>
      <c r="H16" s="32">
        <f t="shared" si="2"/>
        <v>29.20975</v>
      </c>
      <c r="I16" s="31">
        <v>29.2927</v>
      </c>
      <c r="J16" s="31">
        <v>29.2928</v>
      </c>
      <c r="K16" s="31">
        <f t="shared" si="9"/>
        <v>-9.9999999999766942E-5</v>
      </c>
      <c r="L16" s="32">
        <f t="shared" si="3"/>
        <v>29.292749999999998</v>
      </c>
      <c r="M16" s="31">
        <v>29.290400000000002</v>
      </c>
      <c r="N16" s="31">
        <v>29.290400000000002</v>
      </c>
      <c r="O16" s="31">
        <f t="shared" si="4"/>
        <v>0</v>
      </c>
      <c r="P16" s="32">
        <f t="shared" si="5"/>
        <v>29.290400000000002</v>
      </c>
      <c r="Q16" s="31">
        <f t="shared" si="6"/>
        <v>8.2999999999998408E-2</v>
      </c>
      <c r="R16" s="31">
        <f t="shared" si="7"/>
        <v>8.0650000000002109E-2</v>
      </c>
    </row>
    <row r="17" spans="1:18">
      <c r="C17">
        <v>63</v>
      </c>
      <c r="D17">
        <f t="shared" si="8"/>
        <v>133</v>
      </c>
      <c r="E17" s="33">
        <v>29.304200000000002</v>
      </c>
      <c r="F17" s="31">
        <v>29.304099999999998</v>
      </c>
      <c r="G17" s="31">
        <f t="shared" si="1"/>
        <v>1.0000000000331966E-4</v>
      </c>
      <c r="H17" s="32">
        <f t="shared" si="2"/>
        <v>29.30415</v>
      </c>
      <c r="I17" s="31">
        <v>31.955500000000001</v>
      </c>
      <c r="J17" s="31">
        <v>31.9574</v>
      </c>
      <c r="K17" s="31">
        <f t="shared" si="9"/>
        <v>-1.8999999999991246E-3</v>
      </c>
      <c r="L17" s="32">
        <f t="shared" si="3"/>
        <v>31.95645</v>
      </c>
      <c r="M17" s="31">
        <v>31.9146</v>
      </c>
      <c r="N17" s="31">
        <v>31.914300000000001</v>
      </c>
      <c r="O17" s="31">
        <f t="shared" si="4"/>
        <v>2.9999999999930083E-4</v>
      </c>
      <c r="P17" s="32">
        <f t="shared" si="5"/>
        <v>31.914450000000002</v>
      </c>
      <c r="Q17" s="31">
        <f t="shared" si="6"/>
        <v>2.6523000000000003</v>
      </c>
      <c r="R17" s="31">
        <f t="shared" si="7"/>
        <v>2.6103000000000023</v>
      </c>
    </row>
    <row r="18" spans="1:18">
      <c r="A18">
        <v>8</v>
      </c>
      <c r="B18" t="s">
        <v>71</v>
      </c>
      <c r="C18">
        <v>850</v>
      </c>
      <c r="D18">
        <f t="shared" si="8"/>
        <v>134</v>
      </c>
      <c r="E18" s="33">
        <v>32.234499999999997</v>
      </c>
      <c r="F18" s="31">
        <v>32.2348</v>
      </c>
      <c r="G18" s="31">
        <f t="shared" si="1"/>
        <v>-3.0000000000285354E-4</v>
      </c>
      <c r="H18" s="32">
        <f t="shared" si="2"/>
        <v>32.234650000000002</v>
      </c>
      <c r="I18" s="31">
        <v>32.351599999999998</v>
      </c>
      <c r="J18" s="31">
        <v>32.351599999999998</v>
      </c>
      <c r="K18" s="31">
        <f t="shared" si="9"/>
        <v>0</v>
      </c>
      <c r="L18" s="32">
        <f t="shared" si="3"/>
        <v>32.351599999999998</v>
      </c>
      <c r="M18" s="31">
        <v>32.347499999999997</v>
      </c>
      <c r="N18" s="31">
        <v>32.347700000000003</v>
      </c>
      <c r="O18" s="31">
        <f t="shared" si="4"/>
        <v>-2.0000000000663931E-4</v>
      </c>
      <c r="P18" s="32">
        <f t="shared" si="5"/>
        <v>32.3476</v>
      </c>
      <c r="Q18" s="31">
        <f t="shared" si="6"/>
        <v>0.11694999999999567</v>
      </c>
      <c r="R18" s="31">
        <f t="shared" si="7"/>
        <v>0.11294999999999789</v>
      </c>
    </row>
    <row r="19" spans="1:18">
      <c r="C19">
        <v>63</v>
      </c>
      <c r="D19">
        <f t="shared" si="8"/>
        <v>135</v>
      </c>
      <c r="E19" s="33">
        <v>31.713200000000001</v>
      </c>
      <c r="F19" s="31">
        <v>31.712700000000002</v>
      </c>
      <c r="G19" s="31">
        <f t="shared" si="1"/>
        <v>4.9999999999883471E-4</v>
      </c>
      <c r="H19" s="32">
        <f t="shared" si="2"/>
        <v>31.712949999999999</v>
      </c>
      <c r="I19" s="31">
        <v>33.765999999999998</v>
      </c>
      <c r="J19" s="31">
        <v>33.765999999999998</v>
      </c>
      <c r="K19" s="31">
        <f t="shared" si="9"/>
        <v>0</v>
      </c>
      <c r="L19" s="32">
        <f t="shared" si="3"/>
        <v>33.765999999999998</v>
      </c>
      <c r="M19" s="31">
        <v>33.7226</v>
      </c>
      <c r="N19" s="31">
        <v>33.7226</v>
      </c>
      <c r="O19" s="31">
        <f t="shared" si="4"/>
        <v>0</v>
      </c>
      <c r="P19" s="32">
        <f t="shared" si="5"/>
        <v>33.7226</v>
      </c>
      <c r="Q19" s="31">
        <f t="shared" si="6"/>
        <v>2.0530499999999989</v>
      </c>
      <c r="R19" s="31">
        <f t="shared" si="7"/>
        <v>2.0096500000000006</v>
      </c>
    </row>
    <row r="20" spans="1:18">
      <c r="A20">
        <v>9</v>
      </c>
      <c r="B20" t="s">
        <v>72</v>
      </c>
      <c r="C20">
        <v>850</v>
      </c>
      <c r="D20">
        <f t="shared" si="8"/>
        <v>136</v>
      </c>
      <c r="E20" s="33">
        <v>28.744399999999999</v>
      </c>
      <c r="F20" s="31">
        <v>28.744299999999999</v>
      </c>
      <c r="G20" s="31">
        <f t="shared" si="1"/>
        <v>9.9999999999766942E-5</v>
      </c>
      <c r="H20" s="32">
        <f t="shared" si="2"/>
        <v>28.744349999999997</v>
      </c>
      <c r="I20" s="31">
        <v>28.790800000000001</v>
      </c>
      <c r="J20" s="31">
        <v>28.791</v>
      </c>
      <c r="K20" s="31">
        <f t="shared" si="9"/>
        <v>-1.9999999999953388E-4</v>
      </c>
      <c r="L20" s="32">
        <f t="shared" si="3"/>
        <v>28.790900000000001</v>
      </c>
      <c r="M20" s="31">
        <v>28.789200000000001</v>
      </c>
      <c r="N20" s="31">
        <v>28.789400000000001</v>
      </c>
      <c r="O20" s="31">
        <f t="shared" si="4"/>
        <v>-1.9999999999953388E-4</v>
      </c>
      <c r="P20" s="32">
        <f t="shared" si="5"/>
        <v>28.789300000000001</v>
      </c>
      <c r="Q20" s="31">
        <f t="shared" si="6"/>
        <v>4.6550000000003422E-2</v>
      </c>
      <c r="R20" s="31">
        <f t="shared" si="7"/>
        <v>4.4950000000003598E-2</v>
      </c>
    </row>
    <row r="21" spans="1:18">
      <c r="C21">
        <v>63</v>
      </c>
      <c r="D21">
        <f t="shared" si="8"/>
        <v>137</v>
      </c>
      <c r="E21" s="33">
        <v>30.973500000000001</v>
      </c>
      <c r="F21" s="31">
        <v>30.9739</v>
      </c>
      <c r="G21" s="31">
        <f t="shared" si="1"/>
        <v>-3.9999999999906777E-4</v>
      </c>
      <c r="H21" s="32">
        <f t="shared" si="2"/>
        <v>30.973700000000001</v>
      </c>
      <c r="I21" s="31">
        <v>33.358699999999999</v>
      </c>
      <c r="J21" s="31">
        <v>33.358800000000002</v>
      </c>
      <c r="K21" s="31">
        <f t="shared" si="9"/>
        <v>-1.0000000000331966E-4</v>
      </c>
      <c r="L21" s="32">
        <f t="shared" si="3"/>
        <v>33.358750000000001</v>
      </c>
      <c r="M21" s="31">
        <v>33.315800000000003</v>
      </c>
      <c r="N21" s="31">
        <v>33.316000000000003</v>
      </c>
      <c r="O21" s="31">
        <f t="shared" si="4"/>
        <v>-1.9999999999953388E-4</v>
      </c>
      <c r="P21" s="32">
        <f t="shared" si="5"/>
        <v>33.315899999999999</v>
      </c>
      <c r="Q21" s="31">
        <f t="shared" si="6"/>
        <v>2.3850499999999997</v>
      </c>
      <c r="R21" s="31">
        <f t="shared" si="7"/>
        <v>2.3421999999999983</v>
      </c>
    </row>
    <row r="22" spans="1:18">
      <c r="A22">
        <v>10</v>
      </c>
      <c r="B22" t="s">
        <v>73</v>
      </c>
      <c r="C22">
        <v>850</v>
      </c>
      <c r="D22">
        <f t="shared" si="8"/>
        <v>138</v>
      </c>
      <c r="E22" s="33">
        <v>31.847300000000001</v>
      </c>
      <c r="F22" s="31">
        <v>31.8475</v>
      </c>
      <c r="G22" s="31">
        <f t="shared" si="1"/>
        <v>-1.9999999999953388E-4</v>
      </c>
      <c r="H22" s="32">
        <f t="shared" si="2"/>
        <v>31.8474</v>
      </c>
      <c r="I22" s="31">
        <v>31.878499999999999</v>
      </c>
      <c r="J22" s="31">
        <v>31.878699999999998</v>
      </c>
      <c r="K22" s="31">
        <f t="shared" si="9"/>
        <v>-1.9999999999953388E-4</v>
      </c>
      <c r="L22" s="32">
        <f t="shared" si="3"/>
        <v>31.878599999999999</v>
      </c>
      <c r="M22" s="31">
        <v>31.876999999999999</v>
      </c>
      <c r="N22" s="31">
        <v>31.876999999999999</v>
      </c>
      <c r="O22" s="31">
        <f t="shared" si="4"/>
        <v>0</v>
      </c>
      <c r="P22" s="32">
        <f t="shared" si="5"/>
        <v>31.876999999999999</v>
      </c>
      <c r="Q22" s="31">
        <f t="shared" si="6"/>
        <v>3.119999999999834E-2</v>
      </c>
      <c r="R22" s="31">
        <f t="shared" si="7"/>
        <v>2.9599999999998516E-2</v>
      </c>
    </row>
    <row r="23" spans="1:18">
      <c r="C23">
        <v>63</v>
      </c>
      <c r="D23">
        <f t="shared" si="8"/>
        <v>139</v>
      </c>
      <c r="E23" s="33">
        <v>31.115600000000001</v>
      </c>
      <c r="F23" s="31">
        <v>31.1158</v>
      </c>
      <c r="G23" s="31">
        <f t="shared" si="1"/>
        <v>-1.9999999999953388E-4</v>
      </c>
      <c r="H23" s="32">
        <f t="shared" si="2"/>
        <v>31.1157</v>
      </c>
      <c r="I23" s="31">
        <v>33.2652</v>
      </c>
      <c r="J23" s="31">
        <v>33.265500000000003</v>
      </c>
      <c r="K23" s="31">
        <f>I23-J23</f>
        <v>-3.0000000000285354E-4</v>
      </c>
      <c r="L23" s="32">
        <f t="shared" si="3"/>
        <v>33.265349999999998</v>
      </c>
      <c r="M23" s="31">
        <v>33.2438</v>
      </c>
      <c r="N23" s="31">
        <v>33.243600000000001</v>
      </c>
      <c r="O23" s="31">
        <f t="shared" si="4"/>
        <v>1.9999999999953388E-4</v>
      </c>
      <c r="P23" s="32">
        <f t="shared" si="5"/>
        <v>33.243700000000004</v>
      </c>
      <c r="Q23" s="31">
        <f t="shared" si="6"/>
        <v>2.1496499999999976</v>
      </c>
      <c r="R23" s="31">
        <f t="shared" si="7"/>
        <v>2.1280000000000037</v>
      </c>
    </row>
    <row r="24" spans="1:18">
      <c r="A24">
        <v>11</v>
      </c>
      <c r="B24" t="s">
        <v>74</v>
      </c>
      <c r="C24">
        <v>850</v>
      </c>
      <c r="D24">
        <f t="shared" si="8"/>
        <v>140</v>
      </c>
      <c r="E24" s="33">
        <v>29.2332</v>
      </c>
      <c r="F24" s="31">
        <v>29.2332</v>
      </c>
      <c r="G24" s="31">
        <f t="shared" si="1"/>
        <v>0</v>
      </c>
      <c r="H24" s="32">
        <f t="shared" si="2"/>
        <v>29.2332</v>
      </c>
      <c r="I24" s="31">
        <v>29.258099999999999</v>
      </c>
      <c r="J24" s="31">
        <v>29.258099999999999</v>
      </c>
      <c r="K24" s="31">
        <f t="shared" si="9"/>
        <v>0</v>
      </c>
      <c r="L24" s="32">
        <f t="shared" si="3"/>
        <v>29.258099999999999</v>
      </c>
      <c r="M24" s="31">
        <v>29.256499999999999</v>
      </c>
      <c r="N24" s="31">
        <v>29.256499999999999</v>
      </c>
      <c r="O24" s="31">
        <f t="shared" si="4"/>
        <v>0</v>
      </c>
      <c r="P24" s="32">
        <f t="shared" si="5"/>
        <v>29.256499999999999</v>
      </c>
      <c r="Q24" s="31">
        <f t="shared" si="6"/>
        <v>2.4899999999998812E-2</v>
      </c>
      <c r="R24" s="31">
        <f t="shared" si="7"/>
        <v>2.3299999999998988E-2</v>
      </c>
    </row>
    <row r="25" spans="1:18">
      <c r="C25">
        <v>63</v>
      </c>
      <c r="D25">
        <f t="shared" si="8"/>
        <v>141</v>
      </c>
      <c r="E25" s="33">
        <v>31.307099999999998</v>
      </c>
      <c r="F25" s="31">
        <v>31.306899999999999</v>
      </c>
      <c r="G25" s="31">
        <f t="shared" si="1"/>
        <v>1.9999999999953388E-4</v>
      </c>
      <c r="H25" s="32">
        <f t="shared" si="2"/>
        <v>31.306999999999999</v>
      </c>
      <c r="I25" s="31">
        <v>34.146999999999998</v>
      </c>
      <c r="J25" s="31">
        <v>34.146900000000002</v>
      </c>
      <c r="K25" s="31">
        <f t="shared" si="9"/>
        <v>9.9999999996214228E-5</v>
      </c>
      <c r="L25" s="32">
        <f t="shared" si="3"/>
        <v>34.146950000000004</v>
      </c>
      <c r="M25" s="31">
        <v>34.096499999999999</v>
      </c>
      <c r="N25" s="31">
        <v>34.0961</v>
      </c>
      <c r="O25" s="31">
        <f t="shared" si="4"/>
        <v>3.9999999999906777E-4</v>
      </c>
      <c r="P25" s="32">
        <f t="shared" si="5"/>
        <v>34.096299999999999</v>
      </c>
      <c r="Q25" s="31">
        <f t="shared" si="6"/>
        <v>2.8399500000000053</v>
      </c>
      <c r="R25" s="31">
        <f t="shared" si="7"/>
        <v>2.7893000000000008</v>
      </c>
    </row>
    <row r="26" spans="1:18">
      <c r="A26">
        <v>12</v>
      </c>
      <c r="B26" t="s">
        <v>75</v>
      </c>
      <c r="C26">
        <v>850</v>
      </c>
      <c r="D26">
        <f t="shared" si="8"/>
        <v>142</v>
      </c>
      <c r="E26" s="33">
        <v>31.020499999999998</v>
      </c>
      <c r="F26" s="31">
        <v>31.02</v>
      </c>
      <c r="G26" s="31">
        <f t="shared" si="1"/>
        <v>4.9999999999883471E-4</v>
      </c>
      <c r="H26" s="32">
        <f t="shared" si="2"/>
        <v>31.020249999999997</v>
      </c>
      <c r="I26" s="31">
        <v>31.1081</v>
      </c>
      <c r="J26" s="31">
        <v>31.107800000000001</v>
      </c>
      <c r="K26" s="31">
        <f t="shared" si="9"/>
        <v>2.9999999999930083E-4</v>
      </c>
      <c r="L26" s="32">
        <f t="shared" si="3"/>
        <v>31.107950000000002</v>
      </c>
      <c r="M26" s="31">
        <v>31.097999999999999</v>
      </c>
      <c r="N26" s="31">
        <v>31.098199999999999</v>
      </c>
      <c r="O26" s="31">
        <f t="shared" si="4"/>
        <v>-1.9999999999953388E-4</v>
      </c>
      <c r="P26" s="32">
        <f t="shared" si="5"/>
        <v>31.098099999999999</v>
      </c>
      <c r="Q26" s="31">
        <f t="shared" si="6"/>
        <v>8.7700000000005218E-2</v>
      </c>
      <c r="R26" s="31">
        <f t="shared" si="7"/>
        <v>7.7850000000001529E-2</v>
      </c>
    </row>
    <row r="27" spans="1:18">
      <c r="C27">
        <v>63</v>
      </c>
      <c r="D27">
        <f t="shared" si="8"/>
        <v>143</v>
      </c>
      <c r="E27" s="33">
        <v>28.883500000000002</v>
      </c>
      <c r="F27" s="31">
        <v>28.883299999999998</v>
      </c>
      <c r="G27" s="31">
        <f t="shared" si="1"/>
        <v>2.000000000030866E-4</v>
      </c>
      <c r="H27" s="32">
        <f t="shared" si="2"/>
        <v>28.883400000000002</v>
      </c>
      <c r="I27" s="31">
        <v>31.608699999999999</v>
      </c>
      <c r="J27" s="31">
        <v>31.608599999999999</v>
      </c>
      <c r="K27" s="31">
        <f t="shared" si="9"/>
        <v>9.9999999999766942E-5</v>
      </c>
      <c r="L27" s="32">
        <f t="shared" si="3"/>
        <v>31.608649999999997</v>
      </c>
      <c r="M27" s="31">
        <v>31.553699999999999</v>
      </c>
      <c r="N27" s="31">
        <v>31.553699999999999</v>
      </c>
      <c r="O27" s="31">
        <f t="shared" si="4"/>
        <v>0</v>
      </c>
      <c r="P27" s="32">
        <f t="shared" si="5"/>
        <v>31.553699999999999</v>
      </c>
      <c r="Q27" s="31">
        <f t="shared" si="6"/>
        <v>2.7252499999999955</v>
      </c>
      <c r="R27" s="31">
        <f t="shared" si="7"/>
        <v>2.6702999999999975</v>
      </c>
    </row>
    <row r="28" spans="1:18">
      <c r="A28">
        <v>13</v>
      </c>
      <c r="B28" t="s">
        <v>76</v>
      </c>
      <c r="C28">
        <v>850</v>
      </c>
      <c r="D28">
        <v>144</v>
      </c>
      <c r="E28" s="33">
        <v>31.338699999999999</v>
      </c>
      <c r="F28" s="31">
        <v>31.338999999999999</v>
      </c>
      <c r="G28" s="31">
        <f t="shared" si="1"/>
        <v>-2.9999999999930083E-4</v>
      </c>
      <c r="H28" s="32">
        <f t="shared" si="2"/>
        <v>31.338850000000001</v>
      </c>
      <c r="I28" s="30">
        <v>31.443300000000001</v>
      </c>
      <c r="J28" s="30">
        <v>31.443100000000001</v>
      </c>
      <c r="K28" s="31">
        <f t="shared" si="9"/>
        <v>1.9999999999953388E-4</v>
      </c>
      <c r="L28" s="32">
        <f t="shared" si="3"/>
        <v>31.443200000000001</v>
      </c>
      <c r="M28" s="31">
        <v>31.440200000000001</v>
      </c>
      <c r="N28" s="31">
        <v>31.440100000000001</v>
      </c>
      <c r="O28" s="31">
        <f t="shared" si="4"/>
        <v>9.9999999999766942E-5</v>
      </c>
      <c r="P28" s="32">
        <f t="shared" si="5"/>
        <v>31.440150000000003</v>
      </c>
      <c r="Q28" s="31">
        <f t="shared" si="6"/>
        <v>0.10435000000000016</v>
      </c>
      <c r="R28" s="31">
        <f t="shared" si="7"/>
        <v>0.10130000000000194</v>
      </c>
    </row>
    <row r="29" spans="1:18">
      <c r="C29">
        <v>63</v>
      </c>
      <c r="D29">
        <v>145</v>
      </c>
      <c r="E29" s="33">
        <v>30.698399999999999</v>
      </c>
      <c r="F29" s="31">
        <v>30.698</v>
      </c>
      <c r="G29" s="31">
        <f t="shared" si="1"/>
        <v>3.9999999999906777E-4</v>
      </c>
      <c r="H29" s="32">
        <f t="shared" si="2"/>
        <v>30.6982</v>
      </c>
      <c r="I29" s="30">
        <v>33.1083</v>
      </c>
      <c r="J29" s="30">
        <v>33.108199999999997</v>
      </c>
      <c r="K29" s="31">
        <f t="shared" si="9"/>
        <v>1.0000000000331966E-4</v>
      </c>
      <c r="L29" s="32">
        <f t="shared" si="3"/>
        <v>33.108249999999998</v>
      </c>
      <c r="M29" s="31">
        <v>33.057499999999997</v>
      </c>
      <c r="N29" s="31">
        <v>33.057699999999997</v>
      </c>
      <c r="O29" s="31">
        <f t="shared" si="4"/>
        <v>-1.9999999999953388E-4</v>
      </c>
      <c r="P29" s="32">
        <f t="shared" si="5"/>
        <v>33.057599999999994</v>
      </c>
      <c r="Q29" s="31">
        <f t="shared" si="6"/>
        <v>2.4100499999999982</v>
      </c>
      <c r="R29" s="31">
        <f t="shared" si="7"/>
        <v>2.3593999999999937</v>
      </c>
    </row>
    <row r="30" spans="1:18">
      <c r="I30" s="31"/>
      <c r="J30" s="31"/>
      <c r="K30" s="31"/>
      <c r="L30" s="32"/>
      <c r="M30" s="31"/>
      <c r="N30" s="31"/>
      <c r="O30" s="31"/>
      <c r="P30" s="32"/>
    </row>
  </sheetData>
  <mergeCells count="1">
    <mergeCell ref="M1:P1"/>
  </mergeCells>
  <pageMargins left="0.7" right="0.7" top="0.75" bottom="0.75" header="0.3" footer="0.3"/>
  <pageSetup orientation="portrait" horizontalDpi="200" verticalDpi="2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5" sqref="A5:M17"/>
    </sheetView>
  </sheetViews>
  <sheetFormatPr baseColWidth="10" defaultRowHeight="14" x14ac:dyDescent="0"/>
  <cols>
    <col min="2" max="2" width="10.83203125" style="20"/>
    <col min="8" max="8" width="10.83203125" style="21"/>
  </cols>
  <sheetData>
    <row r="1" spans="1:13" ht="15">
      <c r="A1" s="48" t="s">
        <v>82</v>
      </c>
      <c r="B1" s="53"/>
      <c r="C1" s="49"/>
      <c r="D1" s="49"/>
      <c r="E1" s="49"/>
      <c r="F1" s="49"/>
      <c r="G1" s="49"/>
      <c r="H1" s="47"/>
      <c r="I1" s="48"/>
      <c r="J1" s="49"/>
      <c r="K1" s="49"/>
      <c r="L1" s="49"/>
      <c r="M1" s="49"/>
    </row>
    <row r="2" spans="1:13" ht="15">
      <c r="A2" s="48"/>
      <c r="B2" s="53"/>
      <c r="C2" s="49"/>
      <c r="D2" s="49"/>
      <c r="E2" s="49"/>
      <c r="F2" s="49"/>
      <c r="G2" s="49"/>
      <c r="H2" s="47"/>
      <c r="I2" s="48"/>
      <c r="J2" s="49"/>
      <c r="K2" s="49"/>
      <c r="L2" s="49"/>
      <c r="M2" s="49"/>
    </row>
    <row r="3" spans="1:13" ht="15">
      <c r="A3" s="48"/>
      <c r="B3" s="50" t="s">
        <v>83</v>
      </c>
      <c r="C3" s="51"/>
      <c r="D3" s="51"/>
      <c r="E3" s="51"/>
      <c r="F3" s="51"/>
      <c r="G3" s="51"/>
      <c r="H3" s="52"/>
      <c r="I3" s="50" t="s">
        <v>84</v>
      </c>
      <c r="J3" s="51"/>
      <c r="K3" s="51"/>
      <c r="L3" s="51"/>
      <c r="M3" s="51"/>
    </row>
    <row r="4" spans="1:13" ht="15">
      <c r="A4" s="48"/>
      <c r="B4" s="53" t="s">
        <v>29</v>
      </c>
      <c r="C4" s="49" t="s">
        <v>30</v>
      </c>
      <c r="D4" s="49" t="s">
        <v>36</v>
      </c>
      <c r="E4" s="49" t="s">
        <v>37</v>
      </c>
      <c r="F4" s="49" t="s">
        <v>85</v>
      </c>
      <c r="G4" s="49" t="s">
        <v>86</v>
      </c>
      <c r="H4" s="47" t="s">
        <v>87</v>
      </c>
      <c r="I4" s="48" t="s">
        <v>31</v>
      </c>
      <c r="J4" s="49" t="s">
        <v>32</v>
      </c>
      <c r="K4" s="49" t="s">
        <v>34</v>
      </c>
      <c r="L4" s="49" t="s">
        <v>35</v>
      </c>
      <c r="M4" s="49" t="s">
        <v>88</v>
      </c>
    </row>
    <row r="5" spans="1:13">
      <c r="A5" t="s">
        <v>39</v>
      </c>
      <c r="B5" s="20">
        <f>MUD!R5-MUD!R6</f>
        <v>1.6374999999999971</v>
      </c>
      <c r="C5">
        <f>MUD!R6</f>
        <v>1.8450000000000064</v>
      </c>
      <c r="D5">
        <f>SAND!Q4</f>
        <v>3.2299999999999329E-2</v>
      </c>
      <c r="E5">
        <f>SAND!Q5</f>
        <v>2.6925000000000026</v>
      </c>
      <c r="F5">
        <f>B5+C5</f>
        <v>3.4825000000000035</v>
      </c>
      <c r="G5">
        <f>E5</f>
        <v>2.6925000000000026</v>
      </c>
      <c r="H5" s="21">
        <f>B5+C5+D5+E5</f>
        <v>6.2073000000000054</v>
      </c>
      <c r="I5" s="20">
        <f>(C5/H5)*100</f>
        <v>29.723068000580039</v>
      </c>
      <c r="J5">
        <f>(B5/H5)*100</f>
        <v>26.380229729511957</v>
      </c>
      <c r="K5">
        <f>(D5/H5)*100</f>
        <v>0.5203550658096</v>
      </c>
      <c r="L5">
        <f>(E5/H5)*100</f>
        <v>43.376347204098401</v>
      </c>
      <c r="M5">
        <f>(F5/H5)*100</f>
        <v>56.103297730091995</v>
      </c>
    </row>
    <row r="6" spans="1:13">
      <c r="A6" t="s">
        <v>65</v>
      </c>
      <c r="B6" s="20">
        <f>MUD!R7-MUD!R8</f>
        <v>1.5949999999999966</v>
      </c>
      <c r="C6">
        <f>MUD!R8</f>
        <v>2.0150000000000041</v>
      </c>
      <c r="D6">
        <f>SAND!Q6</f>
        <v>2.8450000000006526E-2</v>
      </c>
      <c r="E6">
        <f>SAND!Q7</f>
        <v>2.3512999999999948</v>
      </c>
      <c r="F6">
        <f t="shared" ref="F6:F17" si="0">B6+C6</f>
        <v>3.6100000000000008</v>
      </c>
      <c r="G6">
        <f t="shared" ref="G6:G17" si="1">E6</f>
        <v>2.3512999999999948</v>
      </c>
      <c r="H6" s="21">
        <f t="shared" ref="H6:H17" si="2">B6+C6+D6+E6</f>
        <v>5.9897500000000026</v>
      </c>
      <c r="I6" s="20">
        <f t="shared" ref="I6:I17" si="3">(C6/H6)*100</f>
        <v>33.640803038524197</v>
      </c>
      <c r="J6">
        <f t="shared" ref="J6:J17" si="4">(B6/H6)*100</f>
        <v>26.628824241412346</v>
      </c>
      <c r="K6">
        <f t="shared" ref="K6:K17" si="5">(D6/H6)*100</f>
        <v>0.47497808756636772</v>
      </c>
      <c r="L6">
        <f t="shared" ref="L6:L17" si="6">(E6/H6)*100</f>
        <v>39.255394632497079</v>
      </c>
      <c r="M6">
        <f t="shared" ref="M6:M17" si="7">(F6/H6)*100</f>
        <v>60.269627279936543</v>
      </c>
    </row>
    <row r="7" spans="1:13">
      <c r="A7" t="s">
        <v>66</v>
      </c>
      <c r="B7" s="20">
        <f>MUD!R9-MUD!R10</f>
        <v>2.217499999999994</v>
      </c>
      <c r="C7">
        <f>MUD!R10</f>
        <v>2.6025000000000063</v>
      </c>
      <c r="D7">
        <f>SAND!Q8</f>
        <v>3.5250000000001336E-2</v>
      </c>
      <c r="E7">
        <f>SAND!Q9</f>
        <v>2.1039500000000046</v>
      </c>
      <c r="F7">
        <f t="shared" si="0"/>
        <v>4.82</v>
      </c>
      <c r="G7">
        <f t="shared" si="1"/>
        <v>2.1039500000000046</v>
      </c>
      <c r="H7" s="21">
        <f t="shared" si="2"/>
        <v>6.9592000000000063</v>
      </c>
      <c r="I7" s="20">
        <f t="shared" si="3"/>
        <v>37.39653983216467</v>
      </c>
      <c r="J7">
        <f t="shared" si="4"/>
        <v>31.864294746522475</v>
      </c>
      <c r="K7">
        <f t="shared" si="5"/>
        <v>0.50652373836074982</v>
      </c>
      <c r="L7">
        <f t="shared" si="6"/>
        <v>30.232641682952107</v>
      </c>
      <c r="M7">
        <f t="shared" si="7"/>
        <v>69.260834578687152</v>
      </c>
    </row>
    <row r="8" spans="1:13">
      <c r="A8" t="s">
        <v>67</v>
      </c>
      <c r="B8" s="20">
        <f>MUD!R11-MUD!R12</f>
        <v>1.9024999999999959</v>
      </c>
      <c r="C8">
        <f>MUD!R12</f>
        <v>2.2275000000000031</v>
      </c>
      <c r="D8">
        <f>SAND!Q10</f>
        <v>1.1299999999998533E-2</v>
      </c>
      <c r="E8">
        <f>SAND!Q11</f>
        <v>2.0610500000000016</v>
      </c>
      <c r="F8">
        <f t="shared" si="0"/>
        <v>4.129999999999999</v>
      </c>
      <c r="G8">
        <f t="shared" si="1"/>
        <v>2.0610500000000016</v>
      </c>
      <c r="H8" s="21">
        <f t="shared" si="2"/>
        <v>6.2023499999999991</v>
      </c>
      <c r="I8" s="20">
        <f t="shared" si="3"/>
        <v>35.91380686352759</v>
      </c>
      <c r="J8">
        <f t="shared" si="4"/>
        <v>30.673857489499884</v>
      </c>
      <c r="K8">
        <f t="shared" si="5"/>
        <v>0.18218900900462784</v>
      </c>
      <c r="L8">
        <f t="shared" si="6"/>
        <v>33.230146637967898</v>
      </c>
      <c r="M8">
        <f t="shared" si="7"/>
        <v>66.587664353027478</v>
      </c>
    </row>
    <row r="9" spans="1:13">
      <c r="A9" t="s">
        <v>68</v>
      </c>
      <c r="B9" s="20">
        <f>MUD!R13-MUD!R14</f>
        <v>1.8500000000000019</v>
      </c>
      <c r="C9">
        <f>MUD!R14</f>
        <v>2.2200000000000037</v>
      </c>
      <c r="D9">
        <f>SAND!Q12</f>
        <v>2.1850000000000591E-2</v>
      </c>
      <c r="E9">
        <f>SAND!Q13</f>
        <v>2.1659999999999968</v>
      </c>
      <c r="F9">
        <f t="shared" si="0"/>
        <v>4.0700000000000056</v>
      </c>
      <c r="G9">
        <f t="shared" si="1"/>
        <v>2.1659999999999968</v>
      </c>
      <c r="H9" s="21">
        <f t="shared" si="2"/>
        <v>6.257850000000003</v>
      </c>
      <c r="I9" s="20">
        <f t="shared" si="3"/>
        <v>35.475442843788244</v>
      </c>
      <c r="J9">
        <f t="shared" si="4"/>
        <v>29.562869036490184</v>
      </c>
      <c r="K9">
        <f t="shared" si="5"/>
        <v>0.34916145321477154</v>
      </c>
      <c r="L9">
        <f t="shared" si="6"/>
        <v>34.612526666506795</v>
      </c>
      <c r="M9">
        <f t="shared" si="7"/>
        <v>65.038311880278428</v>
      </c>
    </row>
    <row r="10" spans="1:13">
      <c r="A10" t="s">
        <v>69</v>
      </c>
      <c r="B10" s="20">
        <f>MUD!R15-MUD!R16</f>
        <v>1.7625000000000002</v>
      </c>
      <c r="C10">
        <f>MUD!R16</f>
        <v>2.2649999999999935</v>
      </c>
      <c r="D10">
        <f>SAND!Q14</f>
        <v>0.41155000000000186</v>
      </c>
      <c r="E10">
        <f>SAND!Q15</f>
        <v>2.2060999999999993</v>
      </c>
      <c r="F10">
        <f t="shared" si="0"/>
        <v>4.0274999999999936</v>
      </c>
      <c r="G10">
        <f t="shared" si="1"/>
        <v>2.2060999999999993</v>
      </c>
      <c r="H10" s="21">
        <f t="shared" si="2"/>
        <v>6.6451499999999948</v>
      </c>
      <c r="I10" s="20">
        <f t="shared" si="3"/>
        <v>34.085009367734294</v>
      </c>
      <c r="J10">
        <f t="shared" si="4"/>
        <v>26.523103315952255</v>
      </c>
      <c r="K10">
        <f t="shared" si="5"/>
        <v>6.1932386778327384</v>
      </c>
      <c r="L10">
        <f t="shared" si="6"/>
        <v>33.198648638480712</v>
      </c>
      <c r="M10">
        <f t="shared" si="7"/>
        <v>60.608112683686556</v>
      </c>
    </row>
    <row r="11" spans="1:13">
      <c r="A11" t="s">
        <v>70</v>
      </c>
      <c r="B11" s="20">
        <f>MUD!R17-MUD!R18</f>
        <v>1.9250000000000207</v>
      </c>
      <c r="C11">
        <f>MUD!R18</f>
        <v>2.3074999999999943</v>
      </c>
      <c r="D11">
        <f>SAND!Q16</f>
        <v>8.2999999999998408E-2</v>
      </c>
      <c r="E11">
        <f>SAND!Q17</f>
        <v>2.6523000000000003</v>
      </c>
      <c r="F11">
        <f t="shared" si="0"/>
        <v>4.232500000000015</v>
      </c>
      <c r="G11">
        <f t="shared" si="1"/>
        <v>2.6523000000000003</v>
      </c>
      <c r="H11" s="21">
        <f t="shared" si="2"/>
        <v>6.9678000000000138</v>
      </c>
      <c r="I11" s="20">
        <f t="shared" si="3"/>
        <v>33.116622176296531</v>
      </c>
      <c r="J11">
        <f t="shared" si="4"/>
        <v>27.627084589110147</v>
      </c>
      <c r="K11">
        <f t="shared" si="5"/>
        <v>1.1911937770888694</v>
      </c>
      <c r="L11">
        <f t="shared" si="6"/>
        <v>38.065099457504445</v>
      </c>
      <c r="M11">
        <f t="shared" si="7"/>
        <v>60.743706765406678</v>
      </c>
    </row>
    <row r="12" spans="1:13">
      <c r="A12" t="s">
        <v>71</v>
      </c>
      <c r="B12" s="20">
        <f>MUD!R19-MUD!R20</f>
        <v>1.9550000000000178</v>
      </c>
      <c r="C12">
        <f>MUD!R20</f>
        <v>2.172499999999987</v>
      </c>
      <c r="D12">
        <f>SAND!Q18</f>
        <v>0.11694999999999567</v>
      </c>
      <c r="E12">
        <f>SAND!Q19</f>
        <v>2.0530499999999989</v>
      </c>
      <c r="F12">
        <f t="shared" si="0"/>
        <v>4.1275000000000048</v>
      </c>
      <c r="G12">
        <f t="shared" si="1"/>
        <v>2.0530499999999989</v>
      </c>
      <c r="H12" s="21">
        <f t="shared" si="2"/>
        <v>6.2974999999999994</v>
      </c>
      <c r="I12" s="20">
        <f t="shared" si="3"/>
        <v>34.497816593886263</v>
      </c>
      <c r="J12">
        <f t="shared" si="4"/>
        <v>31.044065105200762</v>
      </c>
      <c r="K12">
        <f t="shared" si="5"/>
        <v>1.8570861452956837</v>
      </c>
      <c r="L12">
        <f t="shared" si="6"/>
        <v>32.60103215561729</v>
      </c>
      <c r="M12">
        <f t="shared" si="7"/>
        <v>65.541881699087028</v>
      </c>
    </row>
    <row r="13" spans="1:13">
      <c r="A13" t="s">
        <v>72</v>
      </c>
      <c r="B13" s="20">
        <f>MUD!R21-MUD!R22</f>
        <v>2.2750000000000048</v>
      </c>
      <c r="C13">
        <f>MUD!R22</f>
        <v>2.6724999999999985</v>
      </c>
      <c r="D13">
        <f>SAND!Q20</f>
        <v>4.6550000000003422E-2</v>
      </c>
      <c r="E13">
        <f>SAND!Q21</f>
        <v>2.3850499999999997</v>
      </c>
      <c r="F13">
        <f t="shared" si="0"/>
        <v>4.9475000000000033</v>
      </c>
      <c r="G13">
        <f t="shared" si="1"/>
        <v>2.3850499999999997</v>
      </c>
      <c r="H13" s="21">
        <f t="shared" si="2"/>
        <v>7.3791000000000064</v>
      </c>
      <c r="I13" s="20">
        <f t="shared" si="3"/>
        <v>36.21715385345091</v>
      </c>
      <c r="J13">
        <f t="shared" si="4"/>
        <v>30.830318060468116</v>
      </c>
      <c r="K13">
        <f t="shared" si="5"/>
        <v>0.63083573877577725</v>
      </c>
      <c r="L13">
        <f t="shared" si="6"/>
        <v>32.321692347305195</v>
      </c>
      <c r="M13">
        <f t="shared" si="7"/>
        <v>67.047471913919026</v>
      </c>
    </row>
    <row r="14" spans="1:13">
      <c r="A14" t="s">
        <v>73</v>
      </c>
      <c r="B14" s="20">
        <f>MUD!R23-MUD!R24</f>
        <v>2.2699999999999938</v>
      </c>
      <c r="C14">
        <f>MUD!R24</f>
        <v>2.5849999999999915</v>
      </c>
      <c r="D14">
        <f>SAND!Q22</f>
        <v>3.119999999999834E-2</v>
      </c>
      <c r="E14">
        <f>SAND!Q23</f>
        <v>2.1496499999999976</v>
      </c>
      <c r="F14">
        <f t="shared" si="0"/>
        <v>4.8549999999999853</v>
      </c>
      <c r="G14">
        <f t="shared" si="1"/>
        <v>2.1496499999999976</v>
      </c>
      <c r="H14" s="21">
        <f t="shared" si="2"/>
        <v>7.0358499999999813</v>
      </c>
      <c r="I14" s="20">
        <f t="shared" si="3"/>
        <v>36.740408053042614</v>
      </c>
      <c r="J14">
        <f t="shared" si="4"/>
        <v>32.263337052381729</v>
      </c>
      <c r="K14">
        <f t="shared" si="5"/>
        <v>0.44344322292258115</v>
      </c>
      <c r="L14">
        <f t="shared" si="6"/>
        <v>30.552811671653078</v>
      </c>
      <c r="M14">
        <f t="shared" si="7"/>
        <v>69.003745105424343</v>
      </c>
    </row>
    <row r="15" spans="1:13">
      <c r="A15" t="s">
        <v>74</v>
      </c>
      <c r="B15" s="20">
        <f>MUD!R25-MUD!R26</f>
        <v>2.3150000000000057</v>
      </c>
      <c r="C15">
        <f>MUD!R26</f>
        <v>2.3124999999999938</v>
      </c>
      <c r="D15">
        <f>SAND!Q24</f>
        <v>2.4899999999998812E-2</v>
      </c>
      <c r="E15">
        <f>SAND!Q25</f>
        <v>2.8399500000000053</v>
      </c>
      <c r="F15">
        <f t="shared" si="0"/>
        <v>4.6274999999999995</v>
      </c>
      <c r="G15">
        <f t="shared" si="1"/>
        <v>2.8399500000000053</v>
      </c>
      <c r="H15" s="21">
        <f t="shared" si="2"/>
        <v>7.4923500000000036</v>
      </c>
      <c r="I15" s="20">
        <f t="shared" si="3"/>
        <v>30.864815445087224</v>
      </c>
      <c r="J15">
        <f t="shared" si="4"/>
        <v>30.898182813136128</v>
      </c>
      <c r="K15">
        <f t="shared" si="5"/>
        <v>0.33233898576546478</v>
      </c>
      <c r="L15">
        <f t="shared" si="6"/>
        <v>37.904662756011184</v>
      </c>
      <c r="M15">
        <f t="shared" si="7"/>
        <v>61.762998258223355</v>
      </c>
    </row>
    <row r="16" spans="1:13" ht="15" customHeight="1">
      <c r="A16" t="s">
        <v>75</v>
      </c>
      <c r="B16" s="20">
        <f>MUD!R27-MUD!R28</f>
        <v>2.4375000000000031</v>
      </c>
      <c r="C16">
        <f>MUD!R28</f>
        <v>2.8650000000000051</v>
      </c>
      <c r="D16">
        <f>SAND!Q26</f>
        <v>8.7700000000005218E-2</v>
      </c>
      <c r="E16">
        <f>SAND!Q27</f>
        <v>2.7252499999999955</v>
      </c>
      <c r="F16">
        <f t="shared" si="0"/>
        <v>5.3025000000000082</v>
      </c>
      <c r="G16">
        <f t="shared" si="1"/>
        <v>2.7252499999999955</v>
      </c>
      <c r="H16" s="21">
        <f t="shared" si="2"/>
        <v>8.1154500000000098</v>
      </c>
      <c r="I16" s="20">
        <f t="shared" si="3"/>
        <v>35.303033103524776</v>
      </c>
      <c r="J16">
        <f t="shared" si="4"/>
        <v>30.035303033103528</v>
      </c>
      <c r="K16">
        <f t="shared" si="5"/>
        <v>1.0806548004116237</v>
      </c>
      <c r="L16">
        <f t="shared" si="6"/>
        <v>33.581009062960057</v>
      </c>
      <c r="M16">
        <f t="shared" si="7"/>
        <v>65.3383361366283</v>
      </c>
    </row>
    <row r="17" spans="1:13">
      <c r="A17" t="s">
        <v>76</v>
      </c>
      <c r="B17" s="20">
        <f>MUD!R29-MUD!R30</f>
        <v>2.2474999999999912</v>
      </c>
      <c r="C17">
        <f>MUD!R30</f>
        <v>3.0000000000000013</v>
      </c>
      <c r="D17">
        <f>SAND!Q28</f>
        <v>0.10435000000000016</v>
      </c>
      <c r="E17">
        <f>SAND!Q29</f>
        <v>2.4100499999999982</v>
      </c>
      <c r="F17">
        <f t="shared" si="0"/>
        <v>5.2474999999999925</v>
      </c>
      <c r="G17">
        <f t="shared" si="1"/>
        <v>2.4100499999999982</v>
      </c>
      <c r="H17" s="21">
        <f t="shared" si="2"/>
        <v>7.7618999999999909</v>
      </c>
      <c r="I17" s="20">
        <f t="shared" si="3"/>
        <v>38.650330460325499</v>
      </c>
      <c r="J17">
        <f t="shared" si="4"/>
        <v>28.955539236527063</v>
      </c>
      <c r="K17">
        <f t="shared" si="5"/>
        <v>1.34438732784499</v>
      </c>
      <c r="L17">
        <f t="shared" si="6"/>
        <v>31.049742975302451</v>
      </c>
      <c r="M17">
        <f t="shared" si="7"/>
        <v>67.605869696852565</v>
      </c>
    </row>
  </sheetData>
  <mergeCells count="2">
    <mergeCell ref="B3:H3"/>
    <mergeCell ref="I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activeCell="I5" sqref="I5:S17"/>
    </sheetView>
  </sheetViews>
  <sheetFormatPr baseColWidth="10" defaultRowHeight="14" x14ac:dyDescent="0"/>
  <cols>
    <col min="2" max="2" width="10.83203125" style="20"/>
    <col min="9" max="9" width="10.83203125" style="20"/>
    <col min="13" max="13" width="10.83203125" style="21"/>
  </cols>
  <sheetData>
    <row r="1" spans="1:19" ht="18">
      <c r="A1" s="54" t="s">
        <v>82</v>
      </c>
      <c r="H1" s="22"/>
      <c r="N1" s="22"/>
    </row>
    <row r="2" spans="1:19">
      <c r="A2" s="28"/>
      <c r="B2" s="55"/>
      <c r="C2" s="56"/>
      <c r="D2" s="56"/>
      <c r="E2" s="56"/>
      <c r="F2" s="56"/>
      <c r="G2" s="56"/>
      <c r="H2" s="28"/>
      <c r="I2" s="55"/>
      <c r="N2" s="22"/>
    </row>
    <row r="3" spans="1:19" ht="16">
      <c r="A3" s="28"/>
      <c r="B3" s="57" t="s">
        <v>89</v>
      </c>
      <c r="C3" s="58"/>
      <c r="D3" s="58"/>
      <c r="E3" s="58"/>
      <c r="F3" s="58"/>
      <c r="G3" s="58"/>
      <c r="H3" s="59"/>
      <c r="I3" s="60" t="s">
        <v>90</v>
      </c>
      <c r="J3" s="61"/>
      <c r="K3" s="61"/>
      <c r="L3" s="61"/>
      <c r="M3" s="61"/>
      <c r="N3" s="62"/>
      <c r="O3" s="61" t="s">
        <v>84</v>
      </c>
      <c r="P3" s="61"/>
      <c r="Q3" s="61"/>
      <c r="R3" s="61"/>
      <c r="S3" s="61"/>
    </row>
    <row r="4" spans="1:19">
      <c r="A4" s="28"/>
      <c r="B4" s="55" t="s">
        <v>29</v>
      </c>
      <c r="C4" s="56" t="s">
        <v>30</v>
      </c>
      <c r="D4" s="56" t="s">
        <v>36</v>
      </c>
      <c r="E4" s="56" t="s">
        <v>37</v>
      </c>
      <c r="F4" s="56" t="s">
        <v>85</v>
      </c>
      <c r="G4" s="56" t="s">
        <v>86</v>
      </c>
      <c r="H4" s="28" t="s">
        <v>91</v>
      </c>
      <c r="I4" s="55" t="s">
        <v>31</v>
      </c>
      <c r="J4" s="34" t="s">
        <v>32</v>
      </c>
      <c r="K4" s="34" t="s">
        <v>34</v>
      </c>
      <c r="L4" s="34" t="s">
        <v>35</v>
      </c>
      <c r="M4" s="63" t="s">
        <v>88</v>
      </c>
      <c r="N4" s="34" t="s">
        <v>92</v>
      </c>
      <c r="O4" s="28" t="s">
        <v>31</v>
      </c>
      <c r="P4" s="34" t="s">
        <v>32</v>
      </c>
      <c r="Q4" s="34" t="s">
        <v>34</v>
      </c>
      <c r="R4" s="34" t="s">
        <v>35</v>
      </c>
      <c r="S4" s="34" t="s">
        <v>88</v>
      </c>
    </row>
    <row r="5" spans="1:19">
      <c r="A5" t="s">
        <v>39</v>
      </c>
      <c r="B5" s="20">
        <f>MUD!S5-MUD!S6</f>
        <v>1.5875000000000024</v>
      </c>
      <c r="C5">
        <f>MUD!S6</f>
        <v>1.5449999999999953</v>
      </c>
      <c r="D5">
        <f>SAND!R4</f>
        <v>2.9550000000000409E-2</v>
      </c>
      <c r="E5">
        <f>SAND!R5</f>
        <v>2.6574000000000026</v>
      </c>
      <c r="F5">
        <f>B5+C5</f>
        <v>3.1324999999999976</v>
      </c>
      <c r="G5">
        <f>E5</f>
        <v>2.6574000000000026</v>
      </c>
      <c r="H5" s="22">
        <f>B5+C5+D5+E5</f>
        <v>5.8194500000000007</v>
      </c>
      <c r="I5" s="20">
        <f>(C5/H5)*100</f>
        <v>26.548900669307152</v>
      </c>
      <c r="J5">
        <f>(B5/H5)*100</f>
        <v>27.279210234644204</v>
      </c>
      <c r="K5">
        <f>(D5/H5)*100</f>
        <v>0.5077799448401551</v>
      </c>
      <c r="L5">
        <f>(E5/H5)*100</f>
        <v>45.664109151208486</v>
      </c>
      <c r="M5" s="21">
        <f>(F5/H5)*100</f>
        <v>53.828110903951355</v>
      </c>
      <c r="N5">
        <f>(H5/'FInal Total Dried Solids'!H5)*100</f>
        <v>93.751711694295352</v>
      </c>
      <c r="O5">
        <f>(C5/'FInal Total Dried Solids'!H5)*100</f>
        <v>24.890048813493692</v>
      </c>
      <c r="P5">
        <f>(B5/'FInal Total Dried Solids'!H5)*100</f>
        <v>25.57472653166435</v>
      </c>
      <c r="Q5">
        <f>(D5/'FInal Total Dried Solids'!H5)*100</f>
        <v>0.4760523899279942</v>
      </c>
      <c r="R5">
        <f>(E5/'FInal Total Dried Solids'!H5)*100</f>
        <v>42.81088395920932</v>
      </c>
      <c r="S5">
        <f>(F5/'FInal Total Dried Solids'!H5)*100</f>
        <v>50.464775345158039</v>
      </c>
    </row>
    <row r="6" spans="1:19">
      <c r="A6" t="s">
        <v>65</v>
      </c>
      <c r="B6" s="20">
        <f>MUD!S7-MUD!S8</f>
        <v>1.2975000000000014</v>
      </c>
      <c r="C6">
        <f>MUD!S8</f>
        <v>1.6899999999999957</v>
      </c>
      <c r="D6">
        <f>SAND!R6</f>
        <v>2.7100000000004343E-2</v>
      </c>
      <c r="E6">
        <f>SAND!R7</f>
        <v>2.3155000000000001</v>
      </c>
      <c r="F6">
        <f t="shared" ref="F6:F17" si="0">B6+C6</f>
        <v>2.9874999999999972</v>
      </c>
      <c r="G6">
        <f t="shared" ref="G6:G17" si="1">E6</f>
        <v>2.3155000000000001</v>
      </c>
      <c r="H6" s="22">
        <f t="shared" ref="H6:H17" si="2">B6+C6+D6+E6</f>
        <v>5.3301000000000016</v>
      </c>
      <c r="I6" s="20">
        <f t="shared" ref="I6:I17" si="3">(C6/H6)*100</f>
        <v>31.706722200333864</v>
      </c>
      <c r="J6">
        <f t="shared" ref="J6:J17" si="4">(B6/H6)*100</f>
        <v>24.342882872741619</v>
      </c>
      <c r="K6">
        <f t="shared" ref="K6:K17" si="5">(D6/H6)*100</f>
        <v>0.50843323765040682</v>
      </c>
      <c r="L6">
        <f t="shared" ref="L6:L17" si="6">(E6/H6)*100</f>
        <v>43.441961689274109</v>
      </c>
      <c r="M6" s="21">
        <f t="shared" ref="M6:M17" si="7">(F6/H6)*100</f>
        <v>56.049605073075483</v>
      </c>
      <c r="N6">
        <f>(H6/'FInal Total Dried Solids'!H6)*100</f>
        <v>88.987019491631528</v>
      </c>
      <c r="O6">
        <f>(C6/'FInal Total Dried Solids'!H6)*100</f>
        <v>28.214867064568555</v>
      </c>
      <c r="P6">
        <f>(B6/'FInal Total Dried Solids'!H6)*100</f>
        <v>21.662005926791615</v>
      </c>
      <c r="Q6">
        <f>(D6/'FInal Total Dried Solids'!H6)*100</f>
        <v>0.45243958428990083</v>
      </c>
      <c r="R6">
        <f>(E6/'FInal Total Dried Solids'!H6)*100</f>
        <v>38.657706915981457</v>
      </c>
      <c r="S6">
        <f>(F6/'FInal Total Dried Solids'!H6)*100</f>
        <v>49.876872991360173</v>
      </c>
    </row>
    <row r="7" spans="1:19">
      <c r="A7" t="s">
        <v>66</v>
      </c>
      <c r="B7" s="20">
        <f>MUD!S9-MUD!S10</f>
        <v>2.1650000000000054</v>
      </c>
      <c r="C7">
        <f>MUD!S10</f>
        <v>2.1874999999999964</v>
      </c>
      <c r="D7">
        <f>SAND!R8</f>
        <v>3.3750000000001279E-2</v>
      </c>
      <c r="E7">
        <f>SAND!R9</f>
        <v>2.0710499999999996</v>
      </c>
      <c r="F7">
        <f t="shared" si="0"/>
        <v>4.3525000000000018</v>
      </c>
      <c r="G7">
        <f t="shared" si="1"/>
        <v>2.0710499999999996</v>
      </c>
      <c r="H7" s="22">
        <f t="shared" si="2"/>
        <v>6.4573000000000027</v>
      </c>
      <c r="I7" s="20">
        <f t="shared" si="3"/>
        <v>33.876387964009659</v>
      </c>
      <c r="J7">
        <f t="shared" si="4"/>
        <v>33.527945116379982</v>
      </c>
      <c r="K7">
        <f t="shared" si="5"/>
        <v>0.52266427144474115</v>
      </c>
      <c r="L7">
        <f t="shared" si="6"/>
        <v>32.07300264816562</v>
      </c>
      <c r="M7" s="21">
        <f t="shared" si="7"/>
        <v>67.404333080389634</v>
      </c>
      <c r="N7">
        <f>(H7/'FInal Total Dried Solids'!H7)*100</f>
        <v>92.787964133808444</v>
      </c>
      <c r="O7">
        <f>(C7/'FInal Total Dried Solids'!H7)*100</f>
        <v>31.433210713875077</v>
      </c>
      <c r="P7">
        <f>(B7/'FInal Total Dried Solids'!H7)*100</f>
        <v>31.109897689389634</v>
      </c>
      <c r="Q7">
        <f>(D7/'FInal Total Dried Solids'!H7)*100</f>
        <v>0.4849695367283775</v>
      </c>
      <c r="R7">
        <f>(E7/'FInal Total Dried Solids'!H7)*100</f>
        <v>29.759886193815348</v>
      </c>
      <c r="S7">
        <f>(F7/'FInal Total Dried Solids'!H7)*100</f>
        <v>62.543108403264711</v>
      </c>
    </row>
    <row r="8" spans="1:19">
      <c r="A8" t="s">
        <v>67</v>
      </c>
      <c r="B8" s="20">
        <f>MUD!S11-MUD!S12</f>
        <v>1.8475000000000019</v>
      </c>
      <c r="C8">
        <f>MUD!S12</f>
        <v>1.8699999999999926</v>
      </c>
      <c r="D8">
        <f>SAND!R10</f>
        <v>9.8999999999946908E-3</v>
      </c>
      <c r="E8">
        <f>SAND!R11</f>
        <v>2.0244500000000016</v>
      </c>
      <c r="F8">
        <f t="shared" si="0"/>
        <v>3.7174999999999945</v>
      </c>
      <c r="G8">
        <f t="shared" si="1"/>
        <v>2.0244500000000016</v>
      </c>
      <c r="H8" s="22">
        <f t="shared" si="2"/>
        <v>5.7518499999999904</v>
      </c>
      <c r="I8" s="20">
        <f t="shared" si="3"/>
        <v>32.511278979806427</v>
      </c>
      <c r="J8">
        <f t="shared" si="4"/>
        <v>32.120100489407847</v>
      </c>
      <c r="K8">
        <f t="shared" si="5"/>
        <v>0.17211853577535416</v>
      </c>
      <c r="L8">
        <f t="shared" si="6"/>
        <v>35.196501995010387</v>
      </c>
      <c r="M8" s="21">
        <f t="shared" si="7"/>
        <v>64.631379469214266</v>
      </c>
      <c r="N8">
        <f>(H8/'FInal Total Dried Solids'!H8)*100</f>
        <v>92.736624021540081</v>
      </c>
      <c r="O8">
        <f>(C8/'FInal Total Dried Solids'!H8)*100</f>
        <v>30.149862552097073</v>
      </c>
      <c r="P8">
        <f>(B8/'FInal Total Dried Solids'!H8)*100</f>
        <v>29.787096826203008</v>
      </c>
      <c r="Q8">
        <f>(D8/'FInal Total Dried Solids'!H8)*100</f>
        <v>0.15961691939337014</v>
      </c>
      <c r="R8">
        <f>(E8/'FInal Total Dried Solids'!H8)*100</f>
        <v>32.640047723846635</v>
      </c>
      <c r="S8">
        <f>(F8/'FInal Total Dried Solids'!H8)*100</f>
        <v>59.936959378300081</v>
      </c>
    </row>
    <row r="9" spans="1:19">
      <c r="A9" t="s">
        <v>68</v>
      </c>
      <c r="B9" s="20">
        <f>MUD!S13-MUD!S14</f>
        <v>1.8000000000000071</v>
      </c>
      <c r="C9">
        <f>MUD!S14</f>
        <v>1.8599999999999992</v>
      </c>
      <c r="D9">
        <f>SAND!R12</f>
        <v>2.1299999999996544E-2</v>
      </c>
      <c r="E9">
        <f>SAND!R13</f>
        <v>2.1252499999999976</v>
      </c>
      <c r="F9">
        <f t="shared" si="0"/>
        <v>3.6600000000000064</v>
      </c>
      <c r="G9">
        <f t="shared" si="1"/>
        <v>2.1252499999999976</v>
      </c>
      <c r="H9" s="22">
        <f t="shared" si="2"/>
        <v>5.8065500000000005</v>
      </c>
      <c r="I9" s="20">
        <f t="shared" si="3"/>
        <v>32.032790555493349</v>
      </c>
      <c r="J9">
        <f t="shared" si="4"/>
        <v>30.999474731122735</v>
      </c>
      <c r="K9">
        <f t="shared" si="5"/>
        <v>0.36682711765155801</v>
      </c>
      <c r="L9">
        <f t="shared" si="6"/>
        <v>36.600907595732366</v>
      </c>
      <c r="M9" s="21">
        <f t="shared" si="7"/>
        <v>63.032265286616088</v>
      </c>
      <c r="N9">
        <f>(H9/'FInal Total Dried Solids'!H9)*100</f>
        <v>92.788257948017247</v>
      </c>
      <c r="O9">
        <f>(C9/'FInal Total Dried Solids'!H9)*100</f>
        <v>29.722668328579278</v>
      </c>
      <c r="P9">
        <f>(B9/'FInal Total Dried Solids'!H9)*100</f>
        <v>28.763872576044591</v>
      </c>
      <c r="Q9">
        <f>(D9/'FInal Total Dried Solids'!H9)*100</f>
        <v>0.34037249214980442</v>
      </c>
      <c r="R9">
        <f>(E9/'FInal Total Dried Solids'!H9)*100</f>
        <v>33.961344551243585</v>
      </c>
      <c r="S9">
        <f>(F9/'FInal Total Dried Solids'!H9)*100</f>
        <v>58.486540904623865</v>
      </c>
    </row>
    <row r="10" spans="1:19">
      <c r="A10" t="s">
        <v>69</v>
      </c>
      <c r="B10" s="20">
        <f>MUD!S15-MUD!S16</f>
        <v>1.7399999999999971</v>
      </c>
      <c r="C10">
        <f>MUD!S16</f>
        <v>1.9099999999999993</v>
      </c>
      <c r="D10">
        <f>SAND!R14</f>
        <v>0.40284999999999727</v>
      </c>
      <c r="E10">
        <f>SAND!R15</f>
        <v>2.1649000000000029</v>
      </c>
      <c r="F10">
        <f t="shared" si="0"/>
        <v>3.6499999999999964</v>
      </c>
      <c r="G10">
        <f t="shared" si="1"/>
        <v>2.1649000000000029</v>
      </c>
      <c r="H10" s="22">
        <f t="shared" si="2"/>
        <v>6.217749999999997</v>
      </c>
      <c r="I10" s="20">
        <f t="shared" si="3"/>
        <v>30.71850749869326</v>
      </c>
      <c r="J10">
        <f t="shared" si="4"/>
        <v>27.984399501427333</v>
      </c>
      <c r="K10">
        <f t="shared" si="5"/>
        <v>6.4790318041091632</v>
      </c>
      <c r="L10">
        <f t="shared" si="6"/>
        <v>34.818061195770241</v>
      </c>
      <c r="M10" s="21">
        <f t="shared" si="7"/>
        <v>58.702907000120597</v>
      </c>
      <c r="N10">
        <f>(H10/'FInal Total Dried Solids'!H10)*100</f>
        <v>93.568241499439466</v>
      </c>
      <c r="O10">
        <f>(C10/'FInal Total Dried Solids'!H10)*100</f>
        <v>28.742767281400734</v>
      </c>
      <c r="P10">
        <f>(B10/'FInal Total Dried Solids'!H10)*100</f>
        <v>26.184510507663461</v>
      </c>
      <c r="Q10">
        <f>(D10/'FInal Total Dried Solids'!H10)*100</f>
        <v>6.0623161252943518</v>
      </c>
      <c r="R10">
        <f>(E10/'FInal Total Dried Solids'!H10)*100</f>
        <v>32.578647585080915</v>
      </c>
      <c r="S10">
        <f>(F10/'FInal Total Dried Solids'!H10)*100</f>
        <v>54.927277789064192</v>
      </c>
    </row>
    <row r="11" spans="1:19">
      <c r="A11" t="s">
        <v>70</v>
      </c>
      <c r="B11" s="20">
        <f>MUD!S17-MUD!S18</f>
        <v>1.8700000000000161</v>
      </c>
      <c r="C11">
        <f>MUD!S18</f>
        <v>1.9349999999999965</v>
      </c>
      <c r="D11">
        <f>SAND!R16</f>
        <v>8.0650000000002109E-2</v>
      </c>
      <c r="E11">
        <f>SAND!R17</f>
        <v>2.6103000000000023</v>
      </c>
      <c r="F11">
        <f t="shared" si="0"/>
        <v>3.8050000000000126</v>
      </c>
      <c r="G11">
        <f t="shared" si="1"/>
        <v>2.6103000000000023</v>
      </c>
      <c r="H11" s="22">
        <f t="shared" si="2"/>
        <v>6.4959500000000165</v>
      </c>
      <c r="I11" s="20">
        <f t="shared" si="3"/>
        <v>29.787790854301399</v>
      </c>
      <c r="J11">
        <f t="shared" si="4"/>
        <v>28.787167388911726</v>
      </c>
      <c r="K11">
        <f t="shared" si="5"/>
        <v>1.2415428074415891</v>
      </c>
      <c r="L11">
        <f t="shared" si="6"/>
        <v>40.183498949345292</v>
      </c>
      <c r="M11" s="21">
        <f t="shared" si="7"/>
        <v>58.574958243213125</v>
      </c>
      <c r="N11">
        <f>(H11/'FInal Total Dried Solids'!H11)*100</f>
        <v>93.228135135910961</v>
      </c>
      <c r="O11">
        <f>(C11/'FInal Total Dried Solids'!H11)*100</f>
        <v>27.770601911650633</v>
      </c>
      <c r="P11">
        <f>(B11/'FInal Total Dried Solids'!H11)*100</f>
        <v>26.837739315135519</v>
      </c>
      <c r="Q11">
        <f>(D11/'FInal Total Dried Solids'!H11)*100</f>
        <v>1.1574672062918274</v>
      </c>
      <c r="R11">
        <f>(E11/'FInal Total Dried Solids'!H11)*100</f>
        <v>37.462326702832996</v>
      </c>
      <c r="S11">
        <f>(F11/'FInal Total Dried Solids'!H11)*100</f>
        <v>54.608341226786152</v>
      </c>
    </row>
    <row r="12" spans="1:19">
      <c r="A12" t="s">
        <v>71</v>
      </c>
      <c r="B12" s="20">
        <f>MUD!S19-MUD!S20</f>
        <v>1.9175000000000053</v>
      </c>
      <c r="C12">
        <f>MUD!S20</f>
        <v>1.8249999999999975</v>
      </c>
      <c r="D12">
        <f>SAND!R18</f>
        <v>0.11294999999999789</v>
      </c>
      <c r="E12">
        <f>SAND!R19</f>
        <v>2.0096500000000006</v>
      </c>
      <c r="F12">
        <f t="shared" si="0"/>
        <v>3.7425000000000028</v>
      </c>
      <c r="G12">
        <f t="shared" si="1"/>
        <v>2.0096500000000006</v>
      </c>
      <c r="H12" s="22">
        <f t="shared" si="2"/>
        <v>5.8651000000000018</v>
      </c>
      <c r="I12" s="20">
        <f t="shared" si="3"/>
        <v>31.116264002318751</v>
      </c>
      <c r="J12">
        <f t="shared" si="4"/>
        <v>32.69338971202545</v>
      </c>
      <c r="K12">
        <f t="shared" si="5"/>
        <v>1.9257983666092284</v>
      </c>
      <c r="L12">
        <f t="shared" si="6"/>
        <v>34.264547919046564</v>
      </c>
      <c r="M12" s="21">
        <f t="shared" si="7"/>
        <v>63.809653714344208</v>
      </c>
      <c r="N12">
        <f>(H12/'FInal Total Dried Solids'!H12)*100</f>
        <v>93.133783247320395</v>
      </c>
      <c r="O12">
        <f>(C12/'FInal Total Dried Solids'!H12)*100</f>
        <v>28.979753870583529</v>
      </c>
      <c r="P12">
        <f>(B12/'FInal Total Dried Solids'!H12)*100</f>
        <v>30.448590710599532</v>
      </c>
      <c r="Q12">
        <f>(D12/'FInal Total Dried Solids'!H12)*100</f>
        <v>1.7935688765382756</v>
      </c>
      <c r="R12">
        <f>(E12/'FInal Total Dried Solids'!H12)*100</f>
        <v>31.911869789599063</v>
      </c>
      <c r="S12">
        <f>(F12/'FInal Total Dried Solids'!H12)*100</f>
        <v>59.428344581183055</v>
      </c>
    </row>
    <row r="13" spans="1:19">
      <c r="A13" t="s">
        <v>72</v>
      </c>
      <c r="B13" s="20">
        <f>MUD!S21-MUD!S22</f>
        <v>2.2350000000000088</v>
      </c>
      <c r="C13">
        <f>MUD!S22</f>
        <v>2.2674999999999987</v>
      </c>
      <c r="D13">
        <f>SAND!R20</f>
        <v>4.4950000000003598E-2</v>
      </c>
      <c r="E13">
        <f>SAND!R21</f>
        <v>2.3421999999999983</v>
      </c>
      <c r="F13">
        <f t="shared" si="0"/>
        <v>4.5025000000000075</v>
      </c>
      <c r="G13">
        <f t="shared" si="1"/>
        <v>2.3421999999999983</v>
      </c>
      <c r="H13" s="22">
        <f t="shared" si="2"/>
        <v>6.8896500000000094</v>
      </c>
      <c r="I13" s="20">
        <f t="shared" si="3"/>
        <v>32.911686370134852</v>
      </c>
      <c r="J13">
        <f t="shared" si="4"/>
        <v>32.439964294267568</v>
      </c>
      <c r="K13">
        <f t="shared" si="5"/>
        <v>0.65242791723822746</v>
      </c>
      <c r="L13">
        <f t="shared" si="6"/>
        <v>33.995921418359352</v>
      </c>
      <c r="M13" s="21">
        <f t="shared" si="7"/>
        <v>65.351650664402413</v>
      </c>
      <c r="N13">
        <f>(H13/'FInal Total Dried Solids'!H13)*100</f>
        <v>93.367077285847913</v>
      </c>
      <c r="O13">
        <f>(C13/'FInal Total Dried Solids'!H13)*100</f>
        <v>30.728679649279677</v>
      </c>
      <c r="P13">
        <f>(B13/'FInal Total Dried Solids'!H13)*100</f>
        <v>30.28824653413027</v>
      </c>
      <c r="Q13">
        <f>(D13/'FInal Total Dried Solids'!H13)*100</f>
        <v>0.60915287772226367</v>
      </c>
      <c r="R13">
        <f>(E13/'FInal Total Dried Solids'!H13)*100</f>
        <v>31.7409982247157</v>
      </c>
      <c r="S13">
        <f>(F13/'FInal Total Dried Solids'!H13)*100</f>
        <v>61.01692618340995</v>
      </c>
    </row>
    <row r="14" spans="1:19">
      <c r="A14" t="s">
        <v>73</v>
      </c>
      <c r="B14" s="20">
        <f>MUD!S23-MUD!S24</f>
        <v>2.2149999999999999</v>
      </c>
      <c r="C14">
        <f>MUD!S24</f>
        <v>2.1799999999999917</v>
      </c>
      <c r="D14">
        <f>SAND!R22</f>
        <v>2.9599999999998516E-2</v>
      </c>
      <c r="E14">
        <f>SAND!R23</f>
        <v>2.1280000000000037</v>
      </c>
      <c r="F14">
        <f t="shared" si="0"/>
        <v>4.3949999999999916</v>
      </c>
      <c r="G14">
        <f t="shared" si="1"/>
        <v>2.1280000000000037</v>
      </c>
      <c r="H14" s="22">
        <f t="shared" si="2"/>
        <v>6.5525999999999938</v>
      </c>
      <c r="I14" s="20">
        <f t="shared" si="3"/>
        <v>33.269236638891336</v>
      </c>
      <c r="J14">
        <f t="shared" si="4"/>
        <v>33.803375759240637</v>
      </c>
      <c r="K14">
        <f t="shared" si="5"/>
        <v>0.45172908463813671</v>
      </c>
      <c r="L14">
        <f t="shared" si="6"/>
        <v>32.475658517229888</v>
      </c>
      <c r="M14" s="21">
        <f t="shared" si="7"/>
        <v>67.072612398131966</v>
      </c>
      <c r="N14">
        <f>(H14/'FInal Total Dried Solids'!H14)*100</f>
        <v>93.131604568033879</v>
      </c>
      <c r="O14">
        <f>(C14/'FInal Total Dried Solids'!H14)*100</f>
        <v>30.984173909335723</v>
      </c>
      <c r="P14">
        <f>(B14/'FInal Total Dried Solids'!H14)*100</f>
        <v>31.481626242742607</v>
      </c>
      <c r="Q14">
        <f>(D14/'FInal Total Dried Solids'!H14)*100</f>
        <v>0.4207025448239885</v>
      </c>
      <c r="R14">
        <f>(E14/'FInal Total Dried Solids'!H14)*100</f>
        <v>30.245101871131553</v>
      </c>
      <c r="S14">
        <f>(F14/'FInal Total Dried Solids'!H14)*100</f>
        <v>62.46580015207833</v>
      </c>
    </row>
    <row r="15" spans="1:19">
      <c r="A15" t="s">
        <v>74</v>
      </c>
      <c r="B15" s="20">
        <f>MUD!S25-MUD!S26</f>
        <v>2.2500000000000022</v>
      </c>
      <c r="C15">
        <f>MUD!S26</f>
        <v>1.9549999999999943</v>
      </c>
      <c r="D15">
        <f>SAND!R24</f>
        <v>2.3299999999998988E-2</v>
      </c>
      <c r="E15">
        <f>SAND!R25</f>
        <v>2.7893000000000008</v>
      </c>
      <c r="F15">
        <f t="shared" si="0"/>
        <v>4.2049999999999965</v>
      </c>
      <c r="G15">
        <f t="shared" si="1"/>
        <v>2.7893000000000008</v>
      </c>
      <c r="H15" s="22">
        <f t="shared" si="2"/>
        <v>7.0175999999999963</v>
      </c>
      <c r="I15" s="20">
        <f t="shared" si="3"/>
        <v>27.858527131782878</v>
      </c>
      <c r="J15">
        <f t="shared" si="4"/>
        <v>32.062243502052034</v>
      </c>
      <c r="K15">
        <f t="shared" si="5"/>
        <v>0.33202234382123519</v>
      </c>
      <c r="L15">
        <f t="shared" si="6"/>
        <v>39.747207022343858</v>
      </c>
      <c r="M15" s="21">
        <f t="shared" si="7"/>
        <v>59.920770633834906</v>
      </c>
      <c r="N15">
        <f>(H15/'FInal Total Dried Solids'!H15)*100</f>
        <v>93.663536807543608</v>
      </c>
      <c r="O15">
        <f>(C15/'FInal Total Dried Solids'!H15)*100</f>
        <v>26.093281814116974</v>
      </c>
      <c r="P15">
        <f>(B15/'FInal Total Dried Solids'!H15)*100</f>
        <v>30.030631243868761</v>
      </c>
      <c r="Q15">
        <f>(D15/'FInal Total Dried Solids'!H15)*100</f>
        <v>0.31098387021427154</v>
      </c>
      <c r="R15">
        <f>(E15/'FInal Total Dried Solids'!H15)*100</f>
        <v>37.228639879343589</v>
      </c>
      <c r="S15">
        <f>(F15/'FInal Total Dried Solids'!H15)*100</f>
        <v>56.123913057985739</v>
      </c>
    </row>
    <row r="16" spans="1:19">
      <c r="A16" t="s">
        <v>75</v>
      </c>
      <c r="B16" s="20">
        <f>MUD!S27-MUD!S28</f>
        <v>2.3675000000000108</v>
      </c>
      <c r="C16">
        <f>MUD!S28</f>
        <v>2.4399999999999964</v>
      </c>
      <c r="D16">
        <f>SAND!R26</f>
        <v>7.7850000000001529E-2</v>
      </c>
      <c r="E16">
        <f>SAND!R27</f>
        <v>2.6702999999999975</v>
      </c>
      <c r="F16">
        <f t="shared" si="0"/>
        <v>4.8075000000000072</v>
      </c>
      <c r="G16">
        <f t="shared" si="1"/>
        <v>2.6702999999999975</v>
      </c>
      <c r="H16" s="22">
        <f t="shared" si="2"/>
        <v>7.5556500000000062</v>
      </c>
      <c r="I16" s="20">
        <f t="shared" si="3"/>
        <v>32.293713975634056</v>
      </c>
      <c r="J16">
        <f t="shared" si="4"/>
        <v>31.334167146440201</v>
      </c>
      <c r="K16">
        <f t="shared" si="5"/>
        <v>1.0303547676242477</v>
      </c>
      <c r="L16">
        <f t="shared" si="6"/>
        <v>35.341764110301497</v>
      </c>
      <c r="M16" s="21">
        <f t="shared" si="7"/>
        <v>63.62788112207425</v>
      </c>
      <c r="N16">
        <f>(H16/'FInal Total Dried Solids'!H16)*100</f>
        <v>93.102046097258892</v>
      </c>
      <c r="O16">
        <f>(C16/'FInal Total Dried Solids'!H16)*100</f>
        <v>30.066108472111758</v>
      </c>
      <c r="P16">
        <f>(B16/'FInal Total Dried Solids'!H16)*100</f>
        <v>29.172750740870907</v>
      </c>
      <c r="Q16">
        <f>(D16/'FInal Total Dried Solids'!H16)*100</f>
        <v>0.95928137071883191</v>
      </c>
      <c r="R16">
        <f>(E16/'FInal Total Dried Solids'!H16)*100</f>
        <v>32.903905513557405</v>
      </c>
      <c r="S16">
        <f>(F16/'FInal Total Dried Solids'!H16)*100</f>
        <v>59.238859212982661</v>
      </c>
    </row>
    <row r="17" spans="1:19">
      <c r="A17" t="s">
        <v>76</v>
      </c>
      <c r="B17" s="20">
        <f>MUD!S29-MUD!S30</f>
        <v>2.2475000000000023</v>
      </c>
      <c r="C17">
        <f>MUD!S30</f>
        <v>2.5550000000000059</v>
      </c>
      <c r="D17">
        <f>SAND!R28</f>
        <v>0.10130000000000194</v>
      </c>
      <c r="E17">
        <f>SAND!R29</f>
        <v>2.3593999999999937</v>
      </c>
      <c r="F17">
        <f t="shared" si="0"/>
        <v>4.8025000000000082</v>
      </c>
      <c r="G17">
        <f t="shared" si="1"/>
        <v>2.3593999999999937</v>
      </c>
      <c r="H17" s="22">
        <f t="shared" si="2"/>
        <v>7.2632000000000039</v>
      </c>
      <c r="I17" s="20">
        <f t="shared" si="3"/>
        <v>35.177332305320029</v>
      </c>
      <c r="J17">
        <f t="shared" si="4"/>
        <v>30.943661196166993</v>
      </c>
      <c r="K17">
        <f t="shared" si="5"/>
        <v>1.3947020596982307</v>
      </c>
      <c r="L17">
        <f t="shared" si="6"/>
        <v>32.484304438814746</v>
      </c>
      <c r="M17" s="21">
        <f t="shared" si="7"/>
        <v>66.120993501487021</v>
      </c>
      <c r="N17">
        <f>(H17/'FInal Total Dried Solids'!H17)*100</f>
        <v>93.575026733145393</v>
      </c>
      <c r="O17">
        <f>(C17/'FInal Total Dried Solids'!H17)*100</f>
        <v>32.917198108710608</v>
      </c>
      <c r="P17">
        <f>(B17/'FInal Total Dried Solids'!H17)*100</f>
        <v>28.955539236527201</v>
      </c>
      <c r="Q17">
        <f>(D17/'FInal Total Dried Solids'!H17)*100</f>
        <v>1.3050928252103486</v>
      </c>
      <c r="R17">
        <f>(E17/'FInal Total Dried Solids'!H17)*100</f>
        <v>30.397196562697232</v>
      </c>
      <c r="S17">
        <f>(F17/'FInal Total Dried Solids'!H17)*100</f>
        <v>61.872737345237816</v>
      </c>
    </row>
  </sheetData>
  <mergeCells count="3">
    <mergeCell ref="B3:H3"/>
    <mergeCell ref="I3:M3"/>
    <mergeCell ref="O3:S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selection activeCell="R17" sqref="R17"/>
    </sheetView>
  </sheetViews>
  <sheetFormatPr baseColWidth="10" defaultRowHeight="14" x14ac:dyDescent="0"/>
  <cols>
    <col min="1" max="1" width="10.83203125" style="21"/>
    <col min="2" max="2" width="12.83203125" bestFit="1" customWidth="1"/>
    <col min="8" max="8" width="10.83203125" style="21"/>
    <col min="13" max="13" width="10.83203125" style="21"/>
  </cols>
  <sheetData>
    <row r="1" spans="1:19">
      <c r="A1" s="70" t="s">
        <v>82</v>
      </c>
      <c r="B1" s="64"/>
      <c r="C1" s="65"/>
      <c r="D1" s="65"/>
      <c r="E1" s="65"/>
      <c r="F1" s="65"/>
      <c r="G1" s="65"/>
      <c r="H1" s="70"/>
      <c r="I1" s="64"/>
      <c r="J1" s="65"/>
      <c r="K1" s="65"/>
      <c r="L1" s="65"/>
      <c r="M1" s="70"/>
      <c r="N1" s="64"/>
      <c r="O1" s="65"/>
      <c r="P1" s="65"/>
      <c r="Q1" s="65"/>
      <c r="R1" s="65"/>
      <c r="S1" s="65"/>
    </row>
    <row r="2" spans="1:19">
      <c r="A2" s="70"/>
      <c r="B2" s="64"/>
      <c r="C2" s="65"/>
      <c r="D2" s="65"/>
      <c r="E2" s="65"/>
      <c r="F2" s="65"/>
      <c r="G2" s="65"/>
      <c r="H2" s="70"/>
      <c r="I2" s="64"/>
      <c r="J2" s="65"/>
      <c r="K2" s="65"/>
      <c r="L2" s="65"/>
      <c r="M2" s="70"/>
      <c r="N2" s="64"/>
      <c r="O2" s="65"/>
      <c r="P2" s="65"/>
      <c r="Q2" s="65"/>
      <c r="R2" s="65"/>
      <c r="S2" s="65"/>
    </row>
    <row r="3" spans="1:19">
      <c r="A3" s="70"/>
      <c r="B3" s="66" t="s">
        <v>89</v>
      </c>
      <c r="C3" s="67"/>
      <c r="D3" s="67"/>
      <c r="E3" s="67"/>
      <c r="F3" s="67"/>
      <c r="G3" s="67"/>
      <c r="H3" s="68"/>
      <c r="I3" s="69" t="s">
        <v>93</v>
      </c>
      <c r="J3" s="67"/>
      <c r="K3" s="67"/>
      <c r="L3" s="67"/>
      <c r="M3" s="68"/>
      <c r="N3" s="69" t="s">
        <v>84</v>
      </c>
      <c r="O3" s="67"/>
      <c r="P3" s="67"/>
      <c r="Q3" s="67"/>
      <c r="R3" s="67"/>
      <c r="S3" s="67"/>
    </row>
    <row r="4" spans="1:19">
      <c r="A4" s="70"/>
      <c r="B4" s="64" t="s">
        <v>29</v>
      </c>
      <c r="C4" s="65" t="s">
        <v>30</v>
      </c>
      <c r="D4" s="65" t="s">
        <v>36</v>
      </c>
      <c r="E4" s="65" t="s">
        <v>37</v>
      </c>
      <c r="F4" s="65" t="s">
        <v>85</v>
      </c>
      <c r="G4" s="65" t="s">
        <v>86</v>
      </c>
      <c r="H4" s="70" t="s">
        <v>94</v>
      </c>
      <c r="I4" s="64" t="s">
        <v>31</v>
      </c>
      <c r="J4" s="65" t="s">
        <v>32</v>
      </c>
      <c r="K4" s="65" t="s">
        <v>34</v>
      </c>
      <c r="L4" s="65" t="s">
        <v>35</v>
      </c>
      <c r="M4" s="70" t="s">
        <v>88</v>
      </c>
      <c r="N4" s="64" t="s">
        <v>95</v>
      </c>
      <c r="O4" s="65" t="s">
        <v>31</v>
      </c>
      <c r="P4" s="65" t="s">
        <v>32</v>
      </c>
      <c r="Q4" s="65" t="s">
        <v>34</v>
      </c>
      <c r="R4" s="65" t="s">
        <v>35</v>
      </c>
      <c r="S4" s="65" t="s">
        <v>88</v>
      </c>
    </row>
    <row r="5" spans="1:19">
      <c r="A5" s="21" t="s">
        <v>39</v>
      </c>
      <c r="B5">
        <f>'FInal Total Dried Solids'!B5-'FInal Total Fixed Dried Solids'!B5</f>
        <v>4.9999999999994715E-2</v>
      </c>
      <c r="C5">
        <f>'FInal Total Dried Solids'!C5-'FInal Total Fixed Dried Solids'!C5</f>
        <v>0.30000000000001115</v>
      </c>
      <c r="D5">
        <f>'FInal Total Dried Solids'!D5-'FInal Total Fixed Dried Solids'!D5</f>
        <v>2.74999999999892E-3</v>
      </c>
      <c r="E5">
        <f>'FInal Total Dried Solids'!E5-'FInal Total Fixed Dried Solids'!E5</f>
        <v>3.5099999999999909E-2</v>
      </c>
      <c r="F5">
        <f>B5+C5</f>
        <v>0.35000000000000586</v>
      </c>
      <c r="G5">
        <f>E5</f>
        <v>3.5099999999999909E-2</v>
      </c>
      <c r="H5" s="21">
        <f>B5+C5+D5+E5</f>
        <v>0.38785000000000469</v>
      </c>
      <c r="I5" s="22">
        <f>(C5/H5)*100</f>
        <v>77.349490782520959</v>
      </c>
      <c r="J5">
        <f>(B5/H5)*100</f>
        <v>12.891581797084983</v>
      </c>
      <c r="K5">
        <f>(D5/H5)*100</f>
        <v>0.70903699883947069</v>
      </c>
      <c r="L5">
        <f>(E5/H5)*100</f>
        <v>9.0498904215545917</v>
      </c>
      <c r="M5" s="21">
        <f>(F5/H5)*100</f>
        <v>90.241072579605941</v>
      </c>
      <c r="N5">
        <f>(H5/'FInal Total Dried Solids'!H5)*100</f>
        <v>6.2482883057046443</v>
      </c>
      <c r="O5">
        <f>(C5/'FInal Total Dried Solids'!H5)*100</f>
        <v>4.8330191870863484</v>
      </c>
      <c r="P5">
        <f>(B5/'FInal Total Dried Solids'!H5)*100</f>
        <v>0.8055031978476096</v>
      </c>
      <c r="Q5">
        <f>(D5/'FInal Total Dried Solids'!H5)*100</f>
        <v>4.4302675881605809E-2</v>
      </c>
      <c r="R5">
        <f>(E5/'FInal Total Dried Solids'!H5)*100</f>
        <v>0.56546324488908029</v>
      </c>
      <c r="S5">
        <f>(F5/'FInal Total Dried Solids'!H5)*100</f>
        <v>5.6385223849339576</v>
      </c>
    </row>
    <row r="6" spans="1:19">
      <c r="A6" s="21" t="s">
        <v>65</v>
      </c>
      <c r="B6">
        <f>'FInal Total Dried Solids'!B6-'FInal Total Fixed Dried Solids'!B6</f>
        <v>0.29749999999999521</v>
      </c>
      <c r="C6">
        <f>'FInal Total Dried Solids'!C6-'FInal Total Fixed Dried Solids'!C6</f>
        <v>0.32500000000000839</v>
      </c>
      <c r="D6">
        <f>'FInal Total Dried Solids'!D6-'FInal Total Fixed Dried Solids'!D6</f>
        <v>1.3500000000021828E-3</v>
      </c>
      <c r="E6">
        <f>'FInal Total Dried Solids'!E6-'FInal Total Fixed Dried Solids'!E6</f>
        <v>3.5799999999994725E-2</v>
      </c>
      <c r="F6">
        <f t="shared" ref="F6:F17" si="0">B6+C6</f>
        <v>0.62250000000000361</v>
      </c>
      <c r="G6">
        <f t="shared" ref="G6:G17" si="1">E6</f>
        <v>3.5799999999994725E-2</v>
      </c>
      <c r="H6" s="21">
        <f t="shared" ref="H6:H17" si="2">B6+C6+D6+E6</f>
        <v>0.65965000000000051</v>
      </c>
      <c r="I6" s="22">
        <f t="shared" ref="I6:I17" si="3">(C6/H6)*100</f>
        <v>49.268551504587002</v>
      </c>
      <c r="J6">
        <f t="shared" ref="J6:J17" si="4">(B6/H6)*100</f>
        <v>45.099674069581589</v>
      </c>
      <c r="K6">
        <f t="shared" ref="K6:K17" si="5">(D6/H6)*100</f>
        <v>0.20465398317322547</v>
      </c>
      <c r="L6">
        <f t="shared" ref="L6:L17" si="6">(E6/H6)*100</f>
        <v>5.4271204426581825</v>
      </c>
      <c r="M6" s="21">
        <f t="shared" ref="M6:M17" si="7">(F6/H6)*100</f>
        <v>94.368225574168591</v>
      </c>
      <c r="N6">
        <f>(H6/'FInal Total Dried Solids'!H6)*100</f>
        <v>11.012980508368466</v>
      </c>
      <c r="O6">
        <f>(C6/'FInal Total Dried Solids'!H6)*100</f>
        <v>5.425935973955645</v>
      </c>
      <c r="P6">
        <f>(B6/'FInal Total Dried Solids'!H6)*100</f>
        <v>4.9668183146207285</v>
      </c>
      <c r="Q6">
        <f>(D6/'FInal Total Dried Solids'!H6)*100</f>
        <v>2.2538503276467E-2</v>
      </c>
      <c r="R6">
        <f>(E6/'FInal Total Dried Solids'!H6)*100</f>
        <v>0.59768771651562602</v>
      </c>
      <c r="S6">
        <f>(F6/'FInal Total Dried Solids'!H6)*100</f>
        <v>10.392754288576374</v>
      </c>
    </row>
    <row r="7" spans="1:19">
      <c r="A7" s="21" t="s">
        <v>66</v>
      </c>
      <c r="B7">
        <f>'FInal Total Dried Solids'!B7-'FInal Total Fixed Dried Solids'!B7</f>
        <v>5.2499999999988667E-2</v>
      </c>
      <c r="C7">
        <f>'FInal Total Dried Solids'!C7-'FInal Total Fixed Dried Solids'!C7</f>
        <v>0.41500000000000981</v>
      </c>
      <c r="D7">
        <f>'FInal Total Dried Solids'!D7-'FInal Total Fixed Dried Solids'!D7</f>
        <v>1.5000000000000568E-3</v>
      </c>
      <c r="E7">
        <f>'FInal Total Dried Solids'!E7-'FInal Total Fixed Dried Solids'!E7</f>
        <v>3.2900000000005036E-2</v>
      </c>
      <c r="F7">
        <f t="shared" si="0"/>
        <v>0.46749999999999847</v>
      </c>
      <c r="G7">
        <f t="shared" si="1"/>
        <v>3.2900000000005036E-2</v>
      </c>
      <c r="H7" s="21">
        <f t="shared" si="2"/>
        <v>0.50190000000000357</v>
      </c>
      <c r="I7" s="22">
        <f t="shared" si="3"/>
        <v>82.685793982866471</v>
      </c>
      <c r="J7">
        <f t="shared" si="4"/>
        <v>10.460251046022773</v>
      </c>
      <c r="K7">
        <f t="shared" si="5"/>
        <v>0.29886431560072646</v>
      </c>
      <c r="L7">
        <f t="shared" si="6"/>
        <v>6.5550906555100221</v>
      </c>
      <c r="M7" s="21">
        <f t="shared" si="7"/>
        <v>93.146045028889247</v>
      </c>
      <c r="N7">
        <f>(H7/'FInal Total Dried Solids'!H7)*100</f>
        <v>7.2120358661915613</v>
      </c>
      <c r="O7">
        <f>(C7/'FInal Total Dried Solids'!H7)*100</f>
        <v>5.963329118289594</v>
      </c>
      <c r="P7">
        <f>(B7/'FInal Total Dried Solids'!H7)*100</f>
        <v>0.75439705713284022</v>
      </c>
      <c r="Q7">
        <f>(D7/'FInal Total Dried Solids'!H7)*100</f>
        <v>2.1554201632372334E-2</v>
      </c>
      <c r="R7">
        <f>(E7/'FInal Total Dried Solids'!H7)*100</f>
        <v>0.4727554891367543</v>
      </c>
      <c r="S7">
        <f>(F7/'FInal Total Dried Solids'!H7)*100</f>
        <v>6.7177261754224338</v>
      </c>
    </row>
    <row r="8" spans="1:19">
      <c r="A8" s="21" t="s">
        <v>67</v>
      </c>
      <c r="B8">
        <f>'FInal Total Dried Solids'!B8-'FInal Total Fixed Dried Solids'!B8</f>
        <v>5.4999999999993943E-2</v>
      </c>
      <c r="C8">
        <f>'FInal Total Dried Solids'!C8-'FInal Total Fixed Dried Solids'!C8</f>
        <v>0.35750000000001059</v>
      </c>
      <c r="D8">
        <f>'FInal Total Dried Solids'!D8-'FInal Total Fixed Dried Solids'!D8</f>
        <v>1.4000000000038426E-3</v>
      </c>
      <c r="E8">
        <f>'FInal Total Dried Solids'!E8-'FInal Total Fixed Dried Solids'!E8</f>
        <v>3.6599999999999966E-2</v>
      </c>
      <c r="F8">
        <f t="shared" si="0"/>
        <v>0.41250000000000453</v>
      </c>
      <c r="G8">
        <f t="shared" si="1"/>
        <v>3.6599999999999966E-2</v>
      </c>
      <c r="H8" s="21">
        <f t="shared" si="2"/>
        <v>0.45050000000000834</v>
      </c>
      <c r="I8" s="22">
        <f t="shared" si="3"/>
        <v>79.356270810211754</v>
      </c>
      <c r="J8">
        <f t="shared" si="4"/>
        <v>12.208657047723181</v>
      </c>
      <c r="K8">
        <f t="shared" si="5"/>
        <v>0.31076581576111362</v>
      </c>
      <c r="L8">
        <f t="shared" si="6"/>
        <v>8.1243063263039481</v>
      </c>
      <c r="M8" s="21">
        <f t="shared" si="7"/>
        <v>91.564927857934947</v>
      </c>
      <c r="N8">
        <f>(H8/'FInal Total Dried Solids'!H8)*100</f>
        <v>7.263375978459913</v>
      </c>
      <c r="O8">
        <f>(C8/'FInal Total Dried Solids'!H8)*100</f>
        <v>5.7639443114305164</v>
      </c>
      <c r="P8">
        <f>(B8/'FInal Total Dried Solids'!H8)*100</f>
        <v>0.88676066329687864</v>
      </c>
      <c r="Q8">
        <f>(D8/'FInal Total Dried Solids'!H8)*100</f>
        <v>2.2572089611257711E-2</v>
      </c>
      <c r="R8">
        <f>(E8/'FInal Total Dried Solids'!H8)*100</f>
        <v>0.59009891412126003</v>
      </c>
      <c r="S8">
        <f>(F8/'FInal Total Dried Solids'!H8)*100</f>
        <v>6.650704974727395</v>
      </c>
    </row>
    <row r="9" spans="1:19">
      <c r="A9" s="21" t="s">
        <v>68</v>
      </c>
      <c r="B9">
        <f>'FInal Total Dried Solids'!B9-'FInal Total Fixed Dried Solids'!B9</f>
        <v>4.9999999999994715E-2</v>
      </c>
      <c r="C9">
        <f>'FInal Total Dried Solids'!C9-'FInal Total Fixed Dried Solids'!C9</f>
        <v>0.36000000000000454</v>
      </c>
      <c r="D9">
        <f>'FInal Total Dried Solids'!D9-'FInal Total Fixed Dried Solids'!D9</f>
        <v>5.5000000000404725E-4</v>
      </c>
      <c r="E9">
        <f>'FInal Total Dried Solids'!E9-'FInal Total Fixed Dried Solids'!E9</f>
        <v>4.0749999999999176E-2</v>
      </c>
      <c r="F9">
        <f t="shared" si="0"/>
        <v>0.40999999999999925</v>
      </c>
      <c r="G9">
        <f t="shared" si="1"/>
        <v>4.0749999999999176E-2</v>
      </c>
      <c r="H9" s="21">
        <f t="shared" si="2"/>
        <v>0.45130000000000248</v>
      </c>
      <c r="I9" s="22">
        <f t="shared" si="3"/>
        <v>79.769554619987275</v>
      </c>
      <c r="J9">
        <f t="shared" si="4"/>
        <v>11.079104808330255</v>
      </c>
      <c r="K9">
        <f t="shared" si="5"/>
        <v>0.12187015289254249</v>
      </c>
      <c r="L9">
        <f t="shared" si="6"/>
        <v>9.0294704187899288</v>
      </c>
      <c r="M9" s="21">
        <f t="shared" si="7"/>
        <v>90.848659428317518</v>
      </c>
      <c r="N9">
        <f>(H9/'FInal Total Dried Solids'!H9)*100</f>
        <v>7.2117420519827462</v>
      </c>
      <c r="O9">
        <f>(C9/'FInal Total Dried Solids'!H9)*100</f>
        <v>5.7527745152089675</v>
      </c>
      <c r="P9">
        <f>(B9/'FInal Total Dried Solids'!H9)*100</f>
        <v>0.79899646044559547</v>
      </c>
      <c r="Q9">
        <f>(D9/'FInal Total Dried Solids'!H9)*100</f>
        <v>8.7889610649671528E-3</v>
      </c>
      <c r="R9">
        <f>(E9/'FInal Total Dried Solids'!H9)*100</f>
        <v>0.6511821152632159</v>
      </c>
      <c r="S9">
        <f>(F9/'FInal Total Dried Solids'!H9)*100</f>
        <v>6.5517709756545628</v>
      </c>
    </row>
    <row r="10" spans="1:19">
      <c r="A10" s="21" t="s">
        <v>69</v>
      </c>
      <c r="B10">
        <f>'FInal Total Dried Solids'!B10-'FInal Total Fixed Dried Solids'!B10</f>
        <v>2.2500000000003073E-2</v>
      </c>
      <c r="C10">
        <f>'FInal Total Dried Solids'!C10-'FInal Total Fixed Dried Solids'!C10</f>
        <v>0.35499999999999421</v>
      </c>
      <c r="D10">
        <f>'FInal Total Dried Solids'!D10-'FInal Total Fixed Dried Solids'!D10</f>
        <v>8.7000000000045929E-3</v>
      </c>
      <c r="E10">
        <f>'FInal Total Dried Solids'!E10-'FInal Total Fixed Dried Solids'!E10</f>
        <v>4.1199999999996351E-2</v>
      </c>
      <c r="F10">
        <f t="shared" si="0"/>
        <v>0.37749999999999728</v>
      </c>
      <c r="G10">
        <f t="shared" si="1"/>
        <v>4.1199999999996351E-2</v>
      </c>
      <c r="H10" s="21">
        <f t="shared" si="2"/>
        <v>0.42739999999999823</v>
      </c>
      <c r="I10" s="22">
        <f t="shared" si="3"/>
        <v>83.060364997659264</v>
      </c>
      <c r="J10">
        <f t="shared" si="4"/>
        <v>5.2643893308383634</v>
      </c>
      <c r="K10">
        <f t="shared" si="5"/>
        <v>2.0355638745916305</v>
      </c>
      <c r="L10">
        <f t="shared" si="6"/>
        <v>9.6396817969107449</v>
      </c>
      <c r="M10" s="21">
        <f t="shared" si="7"/>
        <v>88.324754328497619</v>
      </c>
      <c r="N10">
        <f>(H10/'FInal Total Dried Solids'!H10)*100</f>
        <v>6.4317585005605373</v>
      </c>
      <c r="O10">
        <f>(C10/'FInal Total Dried Solids'!H10)*100</f>
        <v>5.3422420863335587</v>
      </c>
      <c r="P10">
        <f>(B10/'FInal Total Dried Solids'!H10)*100</f>
        <v>0.33859280828879845</v>
      </c>
      <c r="Q10">
        <f>(D10/'FInal Total Dried Solids'!H10)*100</f>
        <v>0.13092255253838664</v>
      </c>
      <c r="R10">
        <f>(E10/'FInal Total Dried Solids'!H10)*100</f>
        <v>0.62000105339979361</v>
      </c>
      <c r="S10">
        <f>(F10/'FInal Total Dried Solids'!H10)*100</f>
        <v>5.6808348946223575</v>
      </c>
    </row>
    <row r="11" spans="1:19">
      <c r="A11" s="21" t="s">
        <v>70</v>
      </c>
      <c r="B11">
        <f>'FInal Total Dried Solids'!B11-'FInal Total Fixed Dried Solids'!B11</f>
        <v>5.5000000000004601E-2</v>
      </c>
      <c r="C11">
        <f>'FInal Total Dried Solids'!C11-'FInal Total Fixed Dried Solids'!C11</f>
        <v>0.37249999999999783</v>
      </c>
      <c r="D11">
        <f>'FInal Total Dried Solids'!D11-'FInal Total Fixed Dried Solids'!D11</f>
        <v>2.3499999999962995E-3</v>
      </c>
      <c r="E11">
        <f>'FInal Total Dried Solids'!E11-'FInal Total Fixed Dried Solids'!E11</f>
        <v>4.1999999999998039E-2</v>
      </c>
      <c r="F11">
        <f t="shared" si="0"/>
        <v>0.42750000000000243</v>
      </c>
      <c r="G11">
        <f t="shared" si="1"/>
        <v>4.1999999999998039E-2</v>
      </c>
      <c r="H11" s="21">
        <f t="shared" si="2"/>
        <v>0.47184999999999677</v>
      </c>
      <c r="I11" s="22">
        <f t="shared" si="3"/>
        <v>78.944579845289894</v>
      </c>
      <c r="J11">
        <f t="shared" si="4"/>
        <v>11.656246688567336</v>
      </c>
      <c r="K11">
        <f t="shared" si="5"/>
        <v>0.4980396312379603</v>
      </c>
      <c r="L11">
        <f t="shared" si="6"/>
        <v>8.9011338349048064</v>
      </c>
      <c r="M11" s="21">
        <f t="shared" si="7"/>
        <v>90.60082653385723</v>
      </c>
      <c r="N11">
        <f>(H11/'FInal Total Dried Solids'!H11)*100</f>
        <v>6.7718648640890358</v>
      </c>
      <c r="O11">
        <f>(C11/'FInal Total Dried Solids'!H11)*100</f>
        <v>5.346020264645901</v>
      </c>
      <c r="P11">
        <f>(B11/'FInal Total Dried Solids'!H11)*100</f>
        <v>0.78934527397463328</v>
      </c>
      <c r="Q11">
        <f>(D11/'FInal Total Dried Solids'!H11)*100</f>
        <v>3.3726570797042034E-2</v>
      </c>
      <c r="R11">
        <f>(E11/'FInal Total Dried Solids'!H11)*100</f>
        <v>0.60277275467145952</v>
      </c>
      <c r="S11">
        <f>(F11/'FInal Total Dried Solids'!H11)*100</f>
        <v>6.1353655386205341</v>
      </c>
    </row>
    <row r="12" spans="1:19">
      <c r="A12" s="21" t="s">
        <v>71</v>
      </c>
      <c r="B12">
        <f>'FInal Total Dried Solids'!B12-'FInal Total Fixed Dried Solids'!B12</f>
        <v>3.7500000000012523E-2</v>
      </c>
      <c r="C12">
        <f>'FInal Total Dried Solids'!C12-'FInal Total Fixed Dried Solids'!C12</f>
        <v>0.34749999999998948</v>
      </c>
      <c r="D12">
        <f>'FInal Total Dried Solids'!D12-'FInal Total Fixed Dried Solids'!D12</f>
        <v>3.9999999999977831E-3</v>
      </c>
      <c r="E12">
        <f>'FInal Total Dried Solids'!E12-'FInal Total Fixed Dried Solids'!E12</f>
        <v>4.3399999999998329E-2</v>
      </c>
      <c r="F12">
        <f t="shared" si="0"/>
        <v>0.38500000000000201</v>
      </c>
      <c r="G12">
        <f t="shared" si="1"/>
        <v>4.3399999999998329E-2</v>
      </c>
      <c r="H12" s="21">
        <f t="shared" si="2"/>
        <v>0.43239999999999812</v>
      </c>
      <c r="I12" s="22">
        <f t="shared" si="3"/>
        <v>80.365402405178315</v>
      </c>
      <c r="J12">
        <f t="shared" si="4"/>
        <v>8.6725254394108902</v>
      </c>
      <c r="K12">
        <f t="shared" si="5"/>
        <v>0.92506938020300666</v>
      </c>
      <c r="L12">
        <f t="shared" si="6"/>
        <v>10.037002775207798</v>
      </c>
      <c r="M12" s="21">
        <f t="shared" si="7"/>
        <v>89.037927844589191</v>
      </c>
      <c r="N12">
        <f>(H12/'FInal Total Dried Solids'!H12)*100</f>
        <v>6.8662167526796063</v>
      </c>
      <c r="O12">
        <f>(C12/'FInal Total Dried Solids'!H12)*100</f>
        <v>5.518062723302732</v>
      </c>
      <c r="P12">
        <f>(B12/'FInal Total Dried Solids'!H12)*100</f>
        <v>0.59547439460123108</v>
      </c>
      <c r="Q12">
        <f>(D12/'FInal Total Dried Solids'!H12)*100</f>
        <v>6.3517268757408235E-2</v>
      </c>
      <c r="R12">
        <f>(E12/'FInal Total Dried Solids'!H12)*100</f>
        <v>0.68916236601823477</v>
      </c>
      <c r="S12">
        <f>(F12/'FInal Total Dried Solids'!H12)*100</f>
        <v>6.1135371179039621</v>
      </c>
    </row>
    <row r="13" spans="1:19">
      <c r="A13" s="21" t="s">
        <v>72</v>
      </c>
      <c r="B13">
        <f>'FInal Total Dried Solids'!B13-'FInal Total Fixed Dried Solids'!B13</f>
        <v>3.9999999999996039E-2</v>
      </c>
      <c r="C13">
        <f>'FInal Total Dried Solids'!C13-'FInal Total Fixed Dried Solids'!C13</f>
        <v>0.4049999999999998</v>
      </c>
      <c r="D13">
        <f>'FInal Total Dried Solids'!D13-'FInal Total Fixed Dried Solids'!D13</f>
        <v>1.5999999999998238E-3</v>
      </c>
      <c r="E13">
        <f>'FInal Total Dried Solids'!E13-'FInal Total Fixed Dried Solids'!E13</f>
        <v>4.2850000000001387E-2</v>
      </c>
      <c r="F13">
        <f t="shared" si="0"/>
        <v>0.44499999999999584</v>
      </c>
      <c r="G13">
        <f t="shared" si="1"/>
        <v>4.2850000000001387E-2</v>
      </c>
      <c r="H13" s="21">
        <f t="shared" si="2"/>
        <v>0.48944999999999705</v>
      </c>
      <c r="I13" s="22">
        <f t="shared" si="3"/>
        <v>82.745939319644961</v>
      </c>
      <c r="J13">
        <f t="shared" si="4"/>
        <v>8.1724384513221526</v>
      </c>
      <c r="K13">
        <f t="shared" si="5"/>
        <v>0.32689753805288252</v>
      </c>
      <c r="L13">
        <f t="shared" si="6"/>
        <v>8.7547246909800069</v>
      </c>
      <c r="M13" s="21">
        <f t="shared" si="7"/>
        <v>90.918377770967112</v>
      </c>
      <c r="N13">
        <f>(H13/'FInal Total Dried Solids'!H13)*100</f>
        <v>6.6329227141520866</v>
      </c>
      <c r="O13">
        <f>(C13/'FInal Total Dried Solids'!H13)*100</f>
        <v>5.4884742041712329</v>
      </c>
      <c r="P13">
        <f>(B13/'FInal Total Dried Solids'!H13)*100</f>
        <v>0.54207152633784605</v>
      </c>
      <c r="Q13">
        <f>(D13/'FInal Total Dried Solids'!H13)*100</f>
        <v>2.1682861053513604E-2</v>
      </c>
      <c r="R13">
        <f>(E13/'FInal Total Dried Solids'!H13)*100</f>
        <v>0.58069412258949393</v>
      </c>
      <c r="S13">
        <f>(F13/'FInal Total Dried Solids'!H13)*100</f>
        <v>6.030545730509079</v>
      </c>
    </row>
    <row r="14" spans="1:19">
      <c r="A14" s="21" t="s">
        <v>73</v>
      </c>
      <c r="B14">
        <f>'FInal Total Dried Solids'!B14-'FInal Total Fixed Dried Solids'!B14</f>
        <v>5.4999999999993943E-2</v>
      </c>
      <c r="C14">
        <f>'FInal Total Dried Solids'!C14-'FInal Total Fixed Dried Solids'!C14</f>
        <v>0.4049999999999998</v>
      </c>
      <c r="D14">
        <f>'FInal Total Dried Solids'!D14-'FInal Total Fixed Dried Solids'!D14</f>
        <v>1.5999999999998238E-3</v>
      </c>
      <c r="E14">
        <f>'FInal Total Dried Solids'!E14-'FInal Total Fixed Dried Solids'!E14</f>
        <v>2.1649999999993952E-2</v>
      </c>
      <c r="F14">
        <f t="shared" si="0"/>
        <v>0.45999999999999375</v>
      </c>
      <c r="G14">
        <f t="shared" si="1"/>
        <v>2.1649999999993952E-2</v>
      </c>
      <c r="H14" s="21">
        <f t="shared" si="2"/>
        <v>0.48324999999998752</v>
      </c>
      <c r="I14" s="22">
        <f t="shared" si="3"/>
        <v>83.807553026385989</v>
      </c>
      <c r="J14">
        <f t="shared" si="4"/>
        <v>11.381272633211664</v>
      </c>
      <c r="K14">
        <f t="shared" si="5"/>
        <v>0.33109156751161206</v>
      </c>
      <c r="L14">
        <f t="shared" si="6"/>
        <v>4.480082772890742</v>
      </c>
      <c r="M14" s="21">
        <f t="shared" si="7"/>
        <v>95.18882565959764</v>
      </c>
      <c r="N14">
        <f>(H14/'FInal Total Dried Solids'!H14)*100</f>
        <v>6.8683954319661273</v>
      </c>
      <c r="O14">
        <f>(C14/'FInal Total Dried Solids'!H14)*100</f>
        <v>5.7562341437068847</v>
      </c>
      <c r="P14">
        <f>(B14/'FInal Total Dried Solids'!H14)*100</f>
        <v>0.78171080963912087</v>
      </c>
      <c r="Q14">
        <f>(D14/'FInal Total Dried Solids'!H14)*100</f>
        <v>2.274067809859261E-2</v>
      </c>
      <c r="R14">
        <f>(E14/'FInal Total Dried Solids'!H14)*100</f>
        <v>0.30770980052152919</v>
      </c>
      <c r="S14">
        <f>(F14/'FInal Total Dried Solids'!H14)*100</f>
        <v>6.5379449533460061</v>
      </c>
    </row>
    <row r="15" spans="1:19">
      <c r="A15" s="21" t="s">
        <v>74</v>
      </c>
      <c r="B15">
        <f>'FInal Total Dried Solids'!B15-'FInal Total Fixed Dried Solids'!B15</f>
        <v>6.5000000000003499E-2</v>
      </c>
      <c r="C15">
        <f>'FInal Total Dried Solids'!C15-'FInal Total Fixed Dried Solids'!C15</f>
        <v>0.35749999999999948</v>
      </c>
      <c r="D15">
        <f>'FInal Total Dried Solids'!D15-'FInal Total Fixed Dried Solids'!D15</f>
        <v>1.5999999999998238E-3</v>
      </c>
      <c r="E15">
        <f>'FInal Total Dried Solids'!E15-'FInal Total Fixed Dried Solids'!E15</f>
        <v>5.0650000000004525E-2</v>
      </c>
      <c r="F15">
        <f t="shared" si="0"/>
        <v>0.42250000000000298</v>
      </c>
      <c r="G15">
        <f t="shared" si="1"/>
        <v>5.0650000000004525E-2</v>
      </c>
      <c r="H15" s="21">
        <f t="shared" si="2"/>
        <v>0.47475000000000733</v>
      </c>
      <c r="I15" s="22">
        <f t="shared" si="3"/>
        <v>75.302790942600097</v>
      </c>
      <c r="J15">
        <f t="shared" si="4"/>
        <v>13.691416535018957</v>
      </c>
      <c r="K15">
        <f t="shared" si="5"/>
        <v>0.33701948393887293</v>
      </c>
      <c r="L15">
        <f t="shared" si="6"/>
        <v>10.668773038442072</v>
      </c>
      <c r="M15" s="21">
        <f t="shared" si="7"/>
        <v>88.994207477619057</v>
      </c>
      <c r="N15">
        <f>(H15/'FInal Total Dried Solids'!H15)*100</f>
        <v>6.3364631924564003</v>
      </c>
      <c r="O15">
        <f>(C15/'FInal Total Dried Solids'!H15)*100</f>
        <v>4.7715336309702465</v>
      </c>
      <c r="P15">
        <f>(B15/'FInal Total Dried Solids'!H15)*100</f>
        <v>0.86755156926736565</v>
      </c>
      <c r="Q15">
        <f>(D15/'FInal Total Dried Solids'!H15)*100</f>
        <v>2.1355115551193189E-2</v>
      </c>
      <c r="R15">
        <f>(E15/'FInal Total Dried Solids'!H15)*100</f>
        <v>0.6760228766675942</v>
      </c>
      <c r="S15">
        <f>(F15/'FInal Total Dried Solids'!H15)*100</f>
        <v>5.6390852002376128</v>
      </c>
    </row>
    <row r="16" spans="1:19">
      <c r="A16" s="21" t="s">
        <v>75</v>
      </c>
      <c r="B16">
        <f>'FInal Total Dried Solids'!B16-'FInal Total Fixed Dried Solids'!B16</f>
        <v>6.9999999999992291E-2</v>
      </c>
      <c r="C16">
        <f>'FInal Total Dried Solids'!C16-'FInal Total Fixed Dried Solids'!C16</f>
        <v>0.4250000000000087</v>
      </c>
      <c r="D16">
        <f>'FInal Total Dried Solids'!D16-'FInal Total Fixed Dried Solids'!D16</f>
        <v>9.8500000000036891E-3</v>
      </c>
      <c r="E16">
        <f>'FInal Total Dried Solids'!E16-'FInal Total Fixed Dried Solids'!E16</f>
        <v>5.4949999999998056E-2</v>
      </c>
      <c r="F16">
        <f t="shared" si="0"/>
        <v>0.49500000000000099</v>
      </c>
      <c r="G16">
        <f t="shared" si="1"/>
        <v>5.4949999999998056E-2</v>
      </c>
      <c r="H16" s="21">
        <f t="shared" si="2"/>
        <v>0.55980000000000274</v>
      </c>
      <c r="I16" s="22">
        <f t="shared" si="3"/>
        <v>75.919971418364881</v>
      </c>
      <c r="J16">
        <f t="shared" si="4"/>
        <v>12.50446588067023</v>
      </c>
      <c r="K16">
        <f t="shared" si="5"/>
        <v>1.7595569846380208</v>
      </c>
      <c r="L16">
        <f t="shared" si="6"/>
        <v>9.816005716326865</v>
      </c>
      <c r="M16" s="21">
        <f t="shared" si="7"/>
        <v>88.42443729903512</v>
      </c>
      <c r="N16">
        <f>(H16/'FInal Total Dried Solids'!H16)*100</f>
        <v>6.8979539027410928</v>
      </c>
      <c r="O16">
        <f>(C16/'FInal Total Dried Solids'!H16)*100</f>
        <v>5.2369246314130233</v>
      </c>
      <c r="P16">
        <f>(B16/'FInal Total Dried Solids'!H16)*100</f>
        <v>0.86255229223262053</v>
      </c>
      <c r="Q16">
        <f>(D16/'FInal Total Dried Solids'!H16)*100</f>
        <v>0.12137342969279186</v>
      </c>
      <c r="R16">
        <f>(E16/'FInal Total Dried Solids'!H16)*100</f>
        <v>0.67710354940265771</v>
      </c>
      <c r="S16">
        <f>(F16/'FInal Total Dried Solids'!H16)*100</f>
        <v>6.0994769236456436</v>
      </c>
    </row>
    <row r="17" spans="1:19">
      <c r="A17" s="21" t="s">
        <v>76</v>
      </c>
      <c r="B17" s="71">
        <f>'FInal Total Dried Solids'!B17-'FInal Total Fixed Dried Solids'!B17</f>
        <v>-1.1102230246251565E-14</v>
      </c>
      <c r="C17">
        <f>'FInal Total Dried Solids'!C17-'FInal Total Fixed Dried Solids'!C17</f>
        <v>0.4449999999999954</v>
      </c>
      <c r="D17">
        <f>'FInal Total Dried Solids'!D17-'FInal Total Fixed Dried Solids'!D17</f>
        <v>3.0499999999982208E-3</v>
      </c>
      <c r="E17">
        <f>'FInal Total Dried Solids'!E17-'FInal Total Fixed Dried Solids'!E17</f>
        <v>5.0650000000004525E-2</v>
      </c>
      <c r="F17">
        <f>0+C17</f>
        <v>0.4449999999999954</v>
      </c>
      <c r="G17">
        <f t="shared" si="1"/>
        <v>5.0650000000004525E-2</v>
      </c>
      <c r="H17" s="21">
        <f>0+C17+D17+E17</f>
        <v>0.49869999999999814</v>
      </c>
      <c r="I17" s="22">
        <f t="shared" si="3"/>
        <v>89.232003208341098</v>
      </c>
      <c r="J17">
        <v>0</v>
      </c>
      <c r="K17">
        <f t="shared" si="5"/>
        <v>0.61159013434895371</v>
      </c>
      <c r="L17">
        <f t="shared" si="6"/>
        <v>10.156406657309947</v>
      </c>
      <c r="M17" s="21">
        <f t="shared" si="7"/>
        <v>89.232003208341098</v>
      </c>
      <c r="N17">
        <f>(H17/'FInal Total Dried Solids'!H17)*100</f>
        <v>6.4249732668547486</v>
      </c>
      <c r="O17">
        <f>(C17/'FInal Total Dried Solids'!H17)*100</f>
        <v>5.7331323516148869</v>
      </c>
      <c r="P17">
        <v>0</v>
      </c>
      <c r="Q17">
        <f>(D17/'FInal Total Dried Solids'!H17)*100</f>
        <v>3.9294502634641321E-2</v>
      </c>
      <c r="R17">
        <f>(E17/'FInal Total Dried Solids'!H17)*100</f>
        <v>0.65254641260522017</v>
      </c>
      <c r="S17">
        <f>(F17/'FInal Total Dried Solids'!H17)*100</f>
        <v>5.7331323516148869</v>
      </c>
    </row>
    <row r="20" spans="1:19">
      <c r="B20" s="71" t="s">
        <v>96</v>
      </c>
    </row>
  </sheetData>
  <mergeCells count="3">
    <mergeCell ref="B3:H3"/>
    <mergeCell ref="I3:M3"/>
    <mergeCell ref="N3:S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MUD</vt:lpstr>
      <vt:lpstr>SAND</vt:lpstr>
      <vt:lpstr>FInal Total Dried Solids</vt:lpstr>
      <vt:lpstr>FInal Total Fixed Dried Solids</vt:lpstr>
      <vt:lpstr>FinalTotalVolatileDriedSolids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2011-04-26T16:32:23Z</dcterms:created>
  <dcterms:modified xsi:type="dcterms:W3CDTF">2014-05-15T20:46:26Z</dcterms:modified>
</cp:coreProperties>
</file>